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fA-Rechner" sheetId="1" state="visible" r:id="rId1"/>
    <sheet xmlns:r="http://schemas.openxmlformats.org/officeDocument/2006/relationships" name="Nutzungsdauern" sheetId="2" state="visible" r:id="rId2"/>
    <sheet xmlns:r="http://schemas.openxmlformats.org/officeDocument/2006/relationships" name="Anleitung" sheetId="3" state="visible" r:id="rId3"/>
  </sheets>
  <definedNames>
    <definedName name="_xlnm.Print_Area" localSheetId="0">'AfA-Rechner'!$A$1:$I$55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#"/>
    <numFmt numFmtId="165" formatCode="yyyy-mm-dd"/>
    <numFmt numFmtId="166" formatCode="DD.MM.YYYY"/>
    <numFmt numFmtId="167" formatCode="+#,##0.00;-#,##0.00;0.00"/>
  </numFmts>
  <fonts count="12">
    <font>
      <name val="Calibri"/>
      <family val="2"/>
      <color theme="1"/>
      <sz val="11"/>
      <scheme val="minor"/>
    </font>
    <font>
      <name val="Segoe UI Semibold"/>
      <color rgb="00FFFFFF"/>
      <sz val="16"/>
    </font>
    <font>
      <name val="Segoe UI"/>
      <color rgb="00B0D0B4"/>
      <sz val="9"/>
    </font>
    <font>
      <name val="Segoe UI Semibold"/>
      <color rgb="00212521"/>
      <sz val="10"/>
    </font>
    <font>
      <name val="Segoe UI"/>
      <color rgb="00212521"/>
      <sz val="10"/>
    </font>
    <font>
      <name val="Segoe UI Semibold"/>
      <color rgb="00FFFFFF"/>
      <sz val="10"/>
    </font>
    <font>
      <name val="Segoe UI"/>
      <color rgb="00606A60"/>
      <sz val="9"/>
    </font>
    <font>
      <name val="Segoe UI Semibold"/>
      <color rgb="000D3512"/>
      <sz val="11"/>
    </font>
    <font>
      <name val="Segoe UI Semibold"/>
      <color rgb="00C00000"/>
      <sz val="10"/>
    </font>
    <font>
      <name val="Segoe UI"/>
      <color rgb="00606A60"/>
      <sz val="10"/>
    </font>
    <font>
      <name val="Segoe UI Semibold"/>
      <color rgb="000D3512"/>
      <sz val="12"/>
    </font>
    <font>
      <name val="Segoe UI"/>
      <color rgb="000070C0"/>
      <sz val="10"/>
      <u val="single"/>
    </font>
  </fonts>
  <fills count="5">
    <fill>
      <patternFill/>
    </fill>
    <fill>
      <patternFill patternType="gray125"/>
    </fill>
    <fill>
      <patternFill patternType="solid">
        <fgColor rgb="000D3512"/>
        <bgColor rgb="000D3512"/>
      </patternFill>
    </fill>
    <fill>
      <patternFill patternType="solid">
        <fgColor rgb="00FFFFCC"/>
        <bgColor rgb="00FFFFCC"/>
      </patternFill>
    </fill>
    <fill>
      <patternFill patternType="solid">
        <fgColor rgb="00E8E8E8"/>
        <bgColor rgb="00E8E8E8"/>
      </patternFill>
    </fill>
  </fills>
  <borders count="2">
    <border>
      <left/>
      <right/>
      <top/>
      <bottom/>
      <diagonal/>
    </border>
    <border>
      <left style="thin">
        <color rgb="00C8D4C6"/>
      </left>
      <right style="thin">
        <color rgb="00C8D4C6"/>
      </right>
      <top style="thin">
        <color rgb="00C8D4C6"/>
      </top>
      <bottom style="thin">
        <color rgb="00C8D4C6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7" fillId="0" borderId="0" pivotButton="0" quotePrefix="0" xfId="0"/>
    <xf numFmtId="0" fontId="6" fillId="0" borderId="0" applyAlignment="1" pivotButton="0" quotePrefix="0" xfId="0">
      <alignment horizontal="right"/>
    </xf>
    <xf numFmtId="0" fontId="5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49" fontId="4" fillId="3" borderId="1" applyAlignment="1" pivotButton="0" quotePrefix="0" xfId="0">
      <alignment horizontal="left"/>
    </xf>
    <xf numFmtId="1" fontId="4" fillId="0" borderId="0" applyAlignment="1" pivotButton="0" quotePrefix="0" xfId="0">
      <alignment horizontal="center"/>
    </xf>
    <xf numFmtId="4" fontId="4" fillId="0" borderId="0" applyAlignment="1" pivotButton="0" quotePrefix="0" xfId="0">
      <alignment horizontal="right"/>
    </xf>
    <xf numFmtId="49" fontId="4" fillId="0" borderId="0" applyAlignment="1" pivotButton="0" quotePrefix="0" xfId="0">
      <alignment horizontal="left"/>
    </xf>
    <xf numFmtId="0" fontId="6" fillId="0" borderId="0" pivotButton="0" quotePrefix="0" xfId="0"/>
    <xf numFmtId="166" fontId="4" fillId="3" borderId="1" applyAlignment="1" pivotButton="0" quotePrefix="0" xfId="0">
      <alignment horizontal="center"/>
    </xf>
    <xf numFmtId="4" fontId="4" fillId="3" borderId="1" applyAlignment="1" pivotButton="0" quotePrefix="0" xfId="0">
      <alignment horizontal="center"/>
    </xf>
    <xf numFmtId="164" fontId="4" fillId="3" borderId="1" applyAlignment="1" pivotButton="0" quotePrefix="0" xfId="0">
      <alignment horizontal="center"/>
    </xf>
    <xf numFmtId="164" fontId="4" fillId="4" borderId="1" applyAlignment="1" pivotButton="0" quotePrefix="0" xfId="0">
      <alignment horizontal="center"/>
    </xf>
    <xf numFmtId="49" fontId="3" fillId="4" borderId="1" applyAlignment="1" pivotButton="0" quotePrefix="0" xfId="0">
      <alignment horizontal="center"/>
    </xf>
    <xf numFmtId="4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3" fillId="0" borderId="0" pivotButton="0" quotePrefix="0" xfId="0"/>
    <xf numFmtId="4" fontId="4" fillId="3" borderId="1" pivotButton="0" quotePrefix="0" xfId="0"/>
    <xf numFmtId="49" fontId="4" fillId="3" borderId="1" pivotButton="0" quotePrefix="0" xfId="0"/>
    <xf numFmtId="0" fontId="10" fillId="0" borderId="0" applyAlignment="1" pivotButton="0" quotePrefix="0" xfId="0">
      <alignment vertical="top" wrapText="1"/>
    </xf>
    <xf numFmtId="0" fontId="0" fillId="3" borderId="1" pivotButton="0" quotePrefix="0" xfId="0"/>
    <xf numFmtId="0" fontId="4" fillId="0" borderId="0" applyAlignment="1" pivotButton="0" quotePrefix="0" xfId="0">
      <alignment vertical="top" wrapText="1"/>
    </xf>
    <xf numFmtId="0" fontId="0" fillId="4" borderId="1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E2EFDA"/>
          <bgColor rgb="00E2EFDA"/>
        </patternFill>
      </fill>
      <border>
        <left style="thin">
          <color rgb="00C8D4C6"/>
        </left>
        <right style="thin">
          <color rgb="00C8D4C6"/>
        </right>
        <top style="thin">
          <color rgb="00C8D4C6"/>
        </top>
        <bottom style="thin">
          <color rgb="00C8D4C6"/>
        </bottom>
      </border>
    </dxf>
    <dxf>
      <border>
        <left style="thin">
          <color rgb="00C8D4C6"/>
        </left>
        <right style="thin">
          <color rgb="00C8D4C6"/>
        </right>
        <top style="thin">
          <color rgb="00C8D4C6"/>
        </top>
        <bottom style="thin">
          <color rgb="00C8D4C6"/>
        </bottom>
      </border>
    </dxf>
    <dxf>
      <font>
        <name val="Segoe UI"/>
        <b val="1"/>
        <color rgb="000070C0"/>
      </font>
    </dxf>
    <dxf>
      <font>
        <name val="Segoe UI"/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ExcelDok</author>
  </authors>
  <commentList>
    <comment ref="B6" authorId="0" shapeId="0">
      <text>
        <t>Aus der Liste wählen. Sie schlägt die Nutzungsdauer vor. Die Liste pflegst du im Blatt Nutzungsdauern.</t>
      </text>
    </comment>
    <comment ref="B7" authorId="0" shapeId="0">
      <text>
        <t>Tag der Lieferung. Ab diesem Monat wird abgeschrieben, der Monat zählt voll.</t>
      </text>
    </comment>
    <comment ref="B8" authorId="0" shapeId="0">
      <text>
        <t>Kaufpreis ohne Umsatzsteuer plus Nebenkosten wie Lieferung und Montage. Als Kleinunternehmer trägst du den Bruttobetrag ein.</t>
      </text>
    </comment>
    <comment ref="B9" authorId="0" shapeId="0">
      <text>
        <t>Nur ausfüllen, wenn du von der Anlagenklasse abweichen willst.</t>
      </text>
    </comment>
    <comment ref="B10" authorId="0" shapeId="0">
      <text>
        <t>Gilt nur bis zur GWG-Grenze (800 € netto). ja: voller Betrag im Anschaffungsjahr. nein: über die Nutzungsdauer.</t>
      </text>
    </comment>
    <comment ref="B13" authorId="0" shapeId="0">
      <text>
        <t>Tag des Verkaufs oder der Entsorgung. Abgeschrieben wird bis einschließlich dieses Monats.</t>
      </text>
    </comment>
    <comment ref="B14" authorId="0" shapeId="0">
      <text>
        <t>Verkaufspreis ohne Umsatzsteuer. Bei Entsorgung leer lassen.</t>
      </text>
    </comment>
    <comment ref="B25" authorId="0" shapeId="0">
      <text>
        <t>Erlös minus Restbuchwert. Ein Gewinn ist eine Betriebseinnahme, ein Verlust eine Betriebsausgabe im Jahr des Abgangs.</t>
      </text>
    </comment>
  </commentList>
</comments>
</file>

<file path=xl/comments/comment2.xml><?xml version="1.0" encoding="utf-8"?>
<comments xmlns="http://schemas.openxmlformats.org/spreadsheetml/2006/main">
  <authors>
    <author>ExcelDok</author>
  </authors>
  <commentList>
    <comment ref="B4" authorId="0" shapeId="0">
      <text>
        <t>§ 6 Abs. 2 EStG, seit 2018: bis 800 € netto darf sofort abgeschrieben werden.</t>
      </text>
    </comment>
    <comment ref="B5" authorId="0" shapeId="0">
      <text>
        <t>§ 6 Abs. 2 Satz 4 EStG: geringwertige Wirtschaftsgüter über 250 € netto gehören in ein Verzeichnis.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hyperlink" Target="https://exceldok.de/anlagenverzeichnis/" TargetMode="External" Id="rId1"/></Relationships>
</file>

<file path=xl/worksheets/sheet1.xml><?xml version="1.0" encoding="utf-8"?>
<worksheet xmlns="http://schemas.openxmlformats.org/spreadsheetml/2006/main">
  <sheetPr>
    <tabColor rgb="001A6A24"/>
    <outlinePr summaryBelow="1" summaryRight="1"/>
    <pageSetUpPr fitToPage="1"/>
  </sheetPr>
  <dimension ref="A1:L55"/>
  <sheetViews>
    <sheetView showGridLines="0" tabSelected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  <col width="3" customWidth="1" min="3" max="3"/>
    <col width="9" customWidth="1" min="4" max="4"/>
    <col width="9" customWidth="1" min="5" max="5"/>
    <col width="15" customWidth="1" min="6" max="6"/>
    <col width="14" customWidth="1" min="7" max="7"/>
    <col width="15" customWidth="1" min="8" max="8"/>
    <col width="20" customWidth="1" min="9" max="9"/>
    <col hidden="1" width="13" customWidth="1" min="11" max="11"/>
    <col hidden="1" width="13" customWidth="1" min="12" max="12"/>
  </cols>
  <sheetData>
    <row r="1" ht="30" customHeight="1">
      <c r="A1" s="1" t="inlineStr">
        <is>
          <t>AfA-Rechner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Kostenlose Vorlage von ExcelDok · exceldok.de · hellgelb eintragen, grau rechnet selbst · für ein weiteres Wirtschaftsgut das Blatt kopieren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D3" s="4" t="inlineStr">
        <is>
          <t>Abschreibungsplan</t>
        </is>
      </c>
      <c r="I3" s="5">
        <f>IF($L$6="","","Summe AfA: "&amp;FIXED(SUM(G5:G55),2,FALSE))</f>
        <v/>
      </c>
    </row>
    <row r="4" ht="32" customHeight="1">
      <c r="A4" s="4" t="inlineStr">
        <is>
          <t>Wirtschaftsgut</t>
        </is>
      </c>
      <c r="D4" s="6" t="inlineStr">
        <is>
          <t>Jahr</t>
        </is>
      </c>
      <c r="E4" s="6" t="inlineStr">
        <is>
          <t>Monate</t>
        </is>
      </c>
      <c r="F4" s="6" t="inlineStr">
        <is>
          <t>Buchwert 1.1. (€)</t>
        </is>
      </c>
      <c r="G4" s="6" t="inlineStr">
        <is>
          <t>AfA (€)</t>
        </is>
      </c>
      <c r="H4" s="6" t="inlineStr">
        <is>
          <t>Buchwert 31.12. (€)</t>
        </is>
      </c>
      <c r="I4" s="6" t="inlineStr">
        <is>
          <t>Bemerkung</t>
        </is>
      </c>
    </row>
    <row r="5">
      <c r="A5" s="7" t="inlineStr">
        <is>
          <t>Bezeichnung</t>
        </is>
      </c>
      <c r="B5" s="8" t="inlineStr">
        <is>
          <t>Firmenwagen (Beispiel)</t>
        </is>
      </c>
      <c r="D5" s="9">
        <f>IF(OR($L$6="",$L$11+0&gt;$L$12),"",$L$11+0)</f>
        <v/>
      </c>
      <c r="E5" s="9">
        <f>IF(D5="","",IF($L$6&lt;&gt;3,"",MAX(0,MIN(D5*12+11,$L$10)-MAX(D5*12,$L$7)+1)))</f>
        <v/>
      </c>
      <c r="F5" s="10">
        <f>IF(D5="","",$B$8)</f>
        <v/>
      </c>
      <c r="G5" s="10">
        <f>IF(D5="","",IF($L$6&lt;&gt;3,$B$8,IF(AND(D5=$L$12,$L$10=$L$8),F5,MIN(F5,ROUND($L$13*E5,2)))))</f>
        <v/>
      </c>
      <c r="H5" s="10">
        <f>IF(D5="","",ROUND(F5-G5,2))</f>
        <v/>
      </c>
      <c r="I5" s="11">
        <f>IF(D5="","",IF(AND($L$9&lt;&gt;"",$L$10=$L$9,D5=$L$12),"Abgang",IF(0=0,"Anschaffung",IF(AND(D5=$L$12,H5=0),"voll abgeschrieben",""))))</f>
        <v/>
      </c>
      <c r="K5" s="12" t="inlineStr">
        <is>
          <t>Nutzungsdauer</t>
        </is>
      </c>
      <c r="L5" s="12">
        <f>IF($B$9&lt;&gt;"",$B$9,IFERROR(INDEX(Nutzungsdauern!$B$8:$B$47,MATCH($B$6,Nutzungsdauern!$A$8:$A$47,0))&amp;"",""))</f>
        <v/>
      </c>
    </row>
    <row r="6">
      <c r="A6" s="7" t="inlineStr">
        <is>
          <t>Anlagenklasse</t>
        </is>
      </c>
      <c r="B6" s="8" t="inlineStr">
        <is>
          <t>Pkw und Kombi</t>
        </is>
      </c>
      <c r="D6" s="9">
        <f>IF(OR($L$6="",$L$11+1&gt;$L$12),"",$L$11+1)</f>
        <v/>
      </c>
      <c r="E6" s="9">
        <f>IF(D6="","",IF($L$6&lt;&gt;3,"",MAX(0,MIN(D6*12+11,$L$10)-MAX(D6*12,$L$7)+1)))</f>
        <v/>
      </c>
      <c r="F6" s="10">
        <f>IF(D6="","",H5)</f>
        <v/>
      </c>
      <c r="G6" s="10">
        <f>IF(D6="","",IF($L$6&lt;&gt;3,$B$8,IF(AND(D6=$L$12,$L$10=$L$8),F6,MIN(F6,ROUND($L$13*E6,2)))))</f>
        <v/>
      </c>
      <c r="H6" s="10">
        <f>IF(D6="","",ROUND(F6-G6,2))</f>
        <v/>
      </c>
      <c r="I6" s="11">
        <f>IF(D6="","",IF(AND($L$9&lt;&gt;"",$L$10=$L$9,D6=$L$12),"Abgang",IF(1=0,"Anschaffung",IF(AND(D6=$L$12,H6=0),"voll abgeschrieben",""))))</f>
        <v/>
      </c>
      <c r="K6" s="12" t="inlineStr">
        <is>
          <t>Art</t>
        </is>
      </c>
      <c r="L6" s="12">
        <f>IF(OR($B$7="",$B$8=""),"",IF(AND($B$8&lt;=Nutzungsdauern!$B$4,$B$10="ja"),1,IF($L$5="","",IF(VALUE($L$5)=1,2,3))))</f>
        <v/>
      </c>
    </row>
    <row r="7">
      <c r="A7" s="7" t="inlineStr">
        <is>
          <t>Anschaffungsdatum</t>
        </is>
      </c>
      <c r="B7" s="13" t="n">
        <v>45731</v>
      </c>
      <c r="D7" s="9">
        <f>IF(OR($L$6="",$L$11+2&gt;$L$12),"",$L$11+2)</f>
        <v/>
      </c>
      <c r="E7" s="9">
        <f>IF(D7="","",IF($L$6&lt;&gt;3,"",MAX(0,MIN(D7*12+11,$L$10)-MAX(D7*12,$L$7)+1)))</f>
        <v/>
      </c>
      <c r="F7" s="10">
        <f>IF(D7="","",H6)</f>
        <v/>
      </c>
      <c r="G7" s="10">
        <f>IF(D7="","",IF($L$6&lt;&gt;3,$B$8,IF(AND(D7=$L$12,$L$10=$L$8),F7,MIN(F7,ROUND($L$13*E7,2)))))</f>
        <v/>
      </c>
      <c r="H7" s="10">
        <f>IF(D7="","",ROUND(F7-G7,2))</f>
        <v/>
      </c>
      <c r="I7" s="11">
        <f>IF(D7="","",IF(AND($L$9&lt;&gt;"",$L$10=$L$9,D7=$L$12),"Abgang",IF(2=0,"Anschaffung",IF(AND(D7=$L$12,H7=0),"voll abgeschrieben",""))))</f>
        <v/>
      </c>
      <c r="K7" s="12" t="inlineStr">
        <is>
          <t>Start (Monatsindex)</t>
        </is>
      </c>
      <c r="L7" s="12">
        <f>IF($B$7="","",YEAR($B$7)*12+MONTH($B$7)-1)</f>
        <v/>
      </c>
    </row>
    <row r="8">
      <c r="A8" s="7" t="inlineStr">
        <is>
          <t>Anschaffungskosten netto (€)</t>
        </is>
      </c>
      <c r="B8" s="14" t="n">
        <v>30000</v>
      </c>
      <c r="D8" s="9">
        <f>IF(OR($L$6="",$L$11+3&gt;$L$12),"",$L$11+3)</f>
        <v/>
      </c>
      <c r="E8" s="9">
        <f>IF(D8="","",IF($L$6&lt;&gt;3,"",MAX(0,MIN(D8*12+11,$L$10)-MAX(D8*12,$L$7)+1)))</f>
        <v/>
      </c>
      <c r="F8" s="10">
        <f>IF(D8="","",H7)</f>
        <v/>
      </c>
      <c r="G8" s="10">
        <f>IF(D8="","",IF($L$6&lt;&gt;3,$B$8,IF(AND(D8=$L$12,$L$10=$L$8),F8,MIN(F8,ROUND($L$13*E8,2)))))</f>
        <v/>
      </c>
      <c r="H8" s="10">
        <f>IF(D8="","",ROUND(F8-G8,2))</f>
        <v/>
      </c>
      <c r="I8" s="11">
        <f>IF(D8="","",IF(AND($L$9&lt;&gt;"",$L$10=$L$9,D8=$L$12),"Abgang",IF(3=0,"Anschaffung",IF(AND(D8=$L$12,H8=0),"voll abgeschrieben",""))))</f>
        <v/>
      </c>
      <c r="K8" s="12" t="inlineStr">
        <is>
          <t>Ende planmäßig</t>
        </is>
      </c>
      <c r="L8" s="12">
        <f>IF($L$6="","",IF($L$6=3,$L$7+ROUND(VALUE($L$5)*12,0)-1,$L$7))</f>
        <v/>
      </c>
    </row>
    <row r="9">
      <c r="A9" s="7" t="inlineStr">
        <is>
          <t>Nutzungsdauer (Jahre), leer = Vorschlag</t>
        </is>
      </c>
      <c r="B9" s="15" t="n"/>
      <c r="D9" s="9">
        <f>IF(OR($L$6="",$L$11+4&gt;$L$12),"",$L$11+4)</f>
        <v/>
      </c>
      <c r="E9" s="9">
        <f>IF(D9="","",IF($L$6&lt;&gt;3,"",MAX(0,MIN(D9*12+11,$L$10)-MAX(D9*12,$L$7)+1)))</f>
        <v/>
      </c>
      <c r="F9" s="10">
        <f>IF(D9="","",H8)</f>
        <v/>
      </c>
      <c r="G9" s="10">
        <f>IF(D9="","",IF($L$6&lt;&gt;3,$B$8,IF(AND(D9=$L$12,$L$10=$L$8),F9,MIN(F9,ROUND($L$13*E9,2)))))</f>
        <v/>
      </c>
      <c r="H9" s="10">
        <f>IF(D9="","",ROUND(F9-G9,2))</f>
        <v/>
      </c>
      <c r="I9" s="11">
        <f>IF(D9="","",IF(AND($L$9&lt;&gt;"",$L$10=$L$9,D9=$L$12),"Abgang",IF(4=0,"Anschaffung",IF(AND(D9=$L$12,H9=0),"voll abgeschrieben",""))))</f>
        <v/>
      </c>
      <c r="K9" s="12" t="inlineStr">
        <is>
          <t>Abgang (Monatsindex)</t>
        </is>
      </c>
      <c r="L9" s="12">
        <f>IF($B$13="","",YEAR($B$13)*12+MONTH($B$13)-1)</f>
        <v/>
      </c>
    </row>
    <row r="10">
      <c r="A10" s="7" t="inlineStr">
        <is>
          <t>Als geringwertiges Wirtschaftsgut sofort abschreiben?</t>
        </is>
      </c>
      <c r="B10" s="8" t="inlineStr">
        <is>
          <t>ja</t>
        </is>
      </c>
      <c r="D10" s="9">
        <f>IF(OR($L$6="",$L$11+5&gt;$L$12),"",$L$11+5)</f>
        <v/>
      </c>
      <c r="E10" s="9">
        <f>IF(D10="","",IF($L$6&lt;&gt;3,"",MAX(0,MIN(D10*12+11,$L$10)-MAX(D10*12,$L$7)+1)))</f>
        <v/>
      </c>
      <c r="F10" s="10">
        <f>IF(D10="","",H9)</f>
        <v/>
      </c>
      <c r="G10" s="10">
        <f>IF(D10="","",IF($L$6&lt;&gt;3,$B$8,IF(AND(D10=$L$12,$L$10=$L$8),F10,MIN(F10,ROUND($L$13*E10,2)))))</f>
        <v/>
      </c>
      <c r="H10" s="10">
        <f>IF(D10="","",ROUND(F10-G10,2))</f>
        <v/>
      </c>
      <c r="I10" s="11">
        <f>IF(D10="","",IF(AND($L$9&lt;&gt;"",$L$10=$L$9,D10=$L$12),"Abgang",IF(5=0,"Anschaffung",IF(AND(D10=$L$12,H10=0),"voll abgeschrieben",""))))</f>
        <v/>
      </c>
      <c r="K10" s="12" t="inlineStr">
        <is>
          <t>Ende tatsächlich</t>
        </is>
      </c>
      <c r="L10" s="12">
        <f>IF($L$6="","",IF($L$9="",$L$8,MIN($L$8,$L$9)))</f>
        <v/>
      </c>
    </row>
    <row r="11">
      <c r="D11" s="9">
        <f>IF(OR($L$6="",$L$11+6&gt;$L$12),"",$L$11+6)</f>
        <v/>
      </c>
      <c r="E11" s="9">
        <f>IF(D11="","",IF($L$6&lt;&gt;3,"",MAX(0,MIN(D11*12+11,$L$10)-MAX(D11*12,$L$7)+1)))</f>
        <v/>
      </c>
      <c r="F11" s="10">
        <f>IF(D11="","",H10)</f>
        <v/>
      </c>
      <c r="G11" s="10">
        <f>IF(D11="","",IF($L$6&lt;&gt;3,$B$8,IF(AND(D11=$L$12,$L$10=$L$8),F11,MIN(F11,ROUND($L$13*E11,2)))))</f>
        <v/>
      </c>
      <c r="H11" s="10">
        <f>IF(D11="","",ROUND(F11-G11,2))</f>
        <v/>
      </c>
      <c r="I11" s="11">
        <f>IF(D11="","",IF(AND($L$9&lt;&gt;"",$L$10=$L$9,D11=$L$12),"Abgang",IF(6=0,"Anschaffung",IF(AND(D11=$L$12,H11=0),"voll abgeschrieben",""))))</f>
        <v/>
      </c>
      <c r="K11" s="12" t="inlineStr">
        <is>
          <t>Startjahr</t>
        </is>
      </c>
      <c r="L11" s="12">
        <f>IF($L$7="","",INT($L$7/12))</f>
        <v/>
      </c>
    </row>
    <row r="12">
      <c r="A12" s="4" t="inlineStr">
        <is>
          <t>Verkauf oder Entsorgung (nur wenn es so weit ist)</t>
        </is>
      </c>
      <c r="D12" s="9">
        <f>IF(OR($L$6="",$L$11+7&gt;$L$12),"",$L$11+7)</f>
        <v/>
      </c>
      <c r="E12" s="9">
        <f>IF(D12="","",IF($L$6&lt;&gt;3,"",MAX(0,MIN(D12*12+11,$L$10)-MAX(D12*12,$L$7)+1)))</f>
        <v/>
      </c>
      <c r="F12" s="10">
        <f>IF(D12="","",H11)</f>
        <v/>
      </c>
      <c r="G12" s="10">
        <f>IF(D12="","",IF($L$6&lt;&gt;3,$B$8,IF(AND(D12=$L$12,$L$10=$L$8),F12,MIN(F12,ROUND($L$13*E12,2)))))</f>
        <v/>
      </c>
      <c r="H12" s="10">
        <f>IF(D12="","",ROUND(F12-G12,2))</f>
        <v/>
      </c>
      <c r="I12" s="11">
        <f>IF(D12="","",IF(AND($L$9&lt;&gt;"",$L$10=$L$9,D12=$L$12),"Abgang",IF(7=0,"Anschaffung",IF(AND(D12=$L$12,H12=0),"voll abgeschrieben",""))))</f>
        <v/>
      </c>
      <c r="K12" s="12" t="inlineStr">
        <is>
          <t>Endjahr</t>
        </is>
      </c>
      <c r="L12" s="12">
        <f>IF($L$10="","",INT($L$10/12))</f>
        <v/>
      </c>
    </row>
    <row r="13">
      <c r="A13" s="7" t="inlineStr">
        <is>
          <t>Abgang am</t>
        </is>
      </c>
      <c r="B13" s="13" t="n"/>
      <c r="D13" s="9">
        <f>IF(OR($L$6="",$L$11+8&gt;$L$12),"",$L$11+8)</f>
        <v/>
      </c>
      <c r="E13" s="9">
        <f>IF(D13="","",IF($L$6&lt;&gt;3,"",MAX(0,MIN(D13*12+11,$L$10)-MAX(D13*12,$L$7)+1)))</f>
        <v/>
      </c>
      <c r="F13" s="10">
        <f>IF(D13="","",H12)</f>
        <v/>
      </c>
      <c r="G13" s="10">
        <f>IF(D13="","",IF($L$6&lt;&gt;3,$B$8,IF(AND(D13=$L$12,$L$10=$L$8),F13,MIN(F13,ROUND($L$13*E13,2)))))</f>
        <v/>
      </c>
      <c r="H13" s="10">
        <f>IF(D13="","",ROUND(F13-G13,2))</f>
        <v/>
      </c>
      <c r="I13" s="11">
        <f>IF(D13="","",IF(AND($L$9&lt;&gt;"",$L$10=$L$9,D13=$L$12),"Abgang",IF(8=0,"Anschaffung",IF(AND(D13=$L$12,H13=0),"voll abgeschrieben",""))))</f>
        <v/>
      </c>
      <c r="K13" s="12" t="inlineStr">
        <is>
          <t>AfA je Monat</t>
        </is>
      </c>
      <c r="L13" s="12">
        <f>IF($L$6=3,$B$8/(VALUE($L$5)*12),"")</f>
        <v/>
      </c>
    </row>
    <row r="14">
      <c r="A14" s="7" t="inlineStr">
        <is>
          <t>Erlös netto (€)</t>
        </is>
      </c>
      <c r="B14" s="14" t="n"/>
      <c r="D14" s="9">
        <f>IF(OR($L$6="",$L$11+9&gt;$L$12),"",$L$11+9)</f>
        <v/>
      </c>
      <c r="E14" s="9">
        <f>IF(D14="","",IF($L$6&lt;&gt;3,"",MAX(0,MIN(D14*12+11,$L$10)-MAX(D14*12,$L$7)+1)))</f>
        <v/>
      </c>
      <c r="F14" s="10">
        <f>IF(D14="","",H13)</f>
        <v/>
      </c>
      <c r="G14" s="10">
        <f>IF(D14="","",IF($L$6&lt;&gt;3,$B$8,IF(AND(D14=$L$12,$L$10=$L$8),F14,MIN(F14,ROUND($L$13*E14,2)))))</f>
        <v/>
      </c>
      <c r="H14" s="10">
        <f>IF(D14="","",ROUND(F14-G14,2))</f>
        <v/>
      </c>
      <c r="I14" s="11">
        <f>IF(D14="","",IF(AND($L$9&lt;&gt;"",$L$10=$L$9,D14=$L$12),"Abgang",IF(9=0,"Anschaffung",IF(AND(D14=$L$12,H14=0),"voll abgeschrieben",""))))</f>
        <v/>
      </c>
    </row>
    <row r="15">
      <c r="D15" s="9">
        <f>IF(OR($L$6="",$L$11+10&gt;$L$12),"",$L$11+10)</f>
        <v/>
      </c>
      <c r="E15" s="9">
        <f>IF(D15="","",IF($L$6&lt;&gt;3,"",MAX(0,MIN(D15*12+11,$L$10)-MAX(D15*12,$L$7)+1)))</f>
        <v/>
      </c>
      <c r="F15" s="10">
        <f>IF(D15="","",H14)</f>
        <v/>
      </c>
      <c r="G15" s="10">
        <f>IF(D15="","",IF($L$6&lt;&gt;3,$B$8,IF(AND(D15=$L$12,$L$10=$L$8),F15,MIN(F15,ROUND($L$13*E15,2)))))</f>
        <v/>
      </c>
      <c r="H15" s="10">
        <f>IF(D15="","",ROUND(F15-G15,2))</f>
        <v/>
      </c>
      <c r="I15" s="11">
        <f>IF(D15="","",IF(AND($L$9&lt;&gt;"",$L$10=$L$9,D15=$L$12),"Abgang",IF(10=0,"Anschaffung",IF(AND(D15=$L$12,H15=0),"voll abgeschrieben",""))))</f>
        <v/>
      </c>
    </row>
    <row r="16">
      <c r="A16" s="4" t="inlineStr">
        <is>
          <t>Ergebnis</t>
        </is>
      </c>
      <c r="D16" s="9">
        <f>IF(OR($L$6="",$L$11+11&gt;$L$12),"",$L$11+11)</f>
        <v/>
      </c>
      <c r="E16" s="9">
        <f>IF(D16="","",IF($L$6&lt;&gt;3,"",MAX(0,MIN(D16*12+11,$L$10)-MAX(D16*12,$L$7)+1)))</f>
        <v/>
      </c>
      <c r="F16" s="10">
        <f>IF(D16="","",H15)</f>
        <v/>
      </c>
      <c r="G16" s="10">
        <f>IF(D16="","",IF($L$6&lt;&gt;3,$B$8,IF(AND(D16=$L$12,$L$10=$L$8),F16,MIN(F16,ROUND($L$13*E16,2)))))</f>
        <v/>
      </c>
      <c r="H16" s="10">
        <f>IF(D16="","",ROUND(F16-G16,2))</f>
        <v/>
      </c>
      <c r="I16" s="11">
        <f>IF(D16="","",IF(AND($L$9&lt;&gt;"",$L$10=$L$9,D16=$L$12),"Abgang",IF(11=0,"Anschaffung",IF(AND(D16=$L$12,H16=0),"voll abgeschrieben",""))))</f>
        <v/>
      </c>
    </row>
    <row r="17">
      <c r="A17" s="7" t="inlineStr">
        <is>
          <t>Nutzungsdauer (Jahre)</t>
        </is>
      </c>
      <c r="B17" s="16">
        <f>IF($L$5="","",VALUE($L$5))</f>
        <v/>
      </c>
      <c r="D17" s="9">
        <f>IF(OR($L$6="",$L$11+12&gt;$L$12),"",$L$11+12)</f>
        <v/>
      </c>
      <c r="E17" s="9">
        <f>IF(D17="","",IF($L$6&lt;&gt;3,"",MAX(0,MIN(D17*12+11,$L$10)-MAX(D17*12,$L$7)+1)))</f>
        <v/>
      </c>
      <c r="F17" s="10">
        <f>IF(D17="","",H16)</f>
        <v/>
      </c>
      <c r="G17" s="10">
        <f>IF(D17="","",IF($L$6&lt;&gt;3,$B$8,IF(AND(D17=$L$12,$L$10=$L$8),F17,MIN(F17,ROUND($L$13*E17,2)))))</f>
        <v/>
      </c>
      <c r="H17" s="10">
        <f>IF(D17="","",ROUND(F17-G17,2))</f>
        <v/>
      </c>
      <c r="I17" s="11">
        <f>IF(D17="","",IF(AND($L$9&lt;&gt;"",$L$10=$L$9,D17=$L$12),"Abgang",IF(12=0,"Anschaffung",IF(AND(D17=$L$12,H17=0),"voll abgeschrieben",""))))</f>
        <v/>
      </c>
    </row>
    <row r="18">
      <c r="A18" s="7" t="inlineStr">
        <is>
          <t>Methode</t>
        </is>
      </c>
      <c r="B18" s="17">
        <f>CHOOSE(IF($L$6="",4,$L$6),"GWG: voll im Anschaffungsjahr","1 Jahr: voll im Anschaffungsjahr","linear, monatsgenau","")</f>
        <v/>
      </c>
      <c r="D18" s="9">
        <f>IF(OR($L$6="",$L$11+13&gt;$L$12),"",$L$11+13)</f>
        <v/>
      </c>
      <c r="E18" s="9">
        <f>IF(D18="","",IF($L$6&lt;&gt;3,"",MAX(0,MIN(D18*12+11,$L$10)-MAX(D18*12,$L$7)+1)))</f>
        <v/>
      </c>
      <c r="F18" s="10">
        <f>IF(D18="","",H17)</f>
        <v/>
      </c>
      <c r="G18" s="10">
        <f>IF(D18="","",IF($L$6&lt;&gt;3,$B$8,IF(AND(D18=$L$12,$L$10=$L$8),F18,MIN(F18,ROUND($L$13*E18,2)))))</f>
        <v/>
      </c>
      <c r="H18" s="10">
        <f>IF(D18="","",ROUND(F18-G18,2))</f>
        <v/>
      </c>
      <c r="I18" s="11">
        <f>IF(D18="","",IF(AND($L$9&lt;&gt;"",$L$10=$L$9,D18=$L$12),"Abgang",IF(13=0,"Anschaffung",IF(AND(D18=$L$12,H18=0),"voll abgeschrieben",""))))</f>
        <v/>
      </c>
    </row>
    <row r="19">
      <c r="A19" s="7" t="inlineStr">
        <is>
          <t>AfA in einem vollen Jahr (€)</t>
        </is>
      </c>
      <c r="B19" s="18">
        <f>IF($L$6=3,ROUND($B$8/VALUE($L$5),2),"")</f>
        <v/>
      </c>
      <c r="D19" s="9">
        <f>IF(OR($L$6="",$L$11+14&gt;$L$12),"",$L$11+14)</f>
        <v/>
      </c>
      <c r="E19" s="9">
        <f>IF(D19="","",IF($L$6&lt;&gt;3,"",MAX(0,MIN(D19*12+11,$L$10)-MAX(D19*12,$L$7)+1)))</f>
        <v/>
      </c>
      <c r="F19" s="10">
        <f>IF(D19="","",H18)</f>
        <v/>
      </c>
      <c r="G19" s="10">
        <f>IF(D19="","",IF($L$6&lt;&gt;3,$B$8,IF(AND(D19=$L$12,$L$10=$L$8),F19,MIN(F19,ROUND($L$13*E19,2)))))</f>
        <v/>
      </c>
      <c r="H19" s="10">
        <f>IF(D19="","",ROUND(F19-G19,2))</f>
        <v/>
      </c>
      <c r="I19" s="11">
        <f>IF(D19="","",IF(AND($L$9&lt;&gt;"",$L$10=$L$9,D19=$L$12),"Abgang",IF(14=0,"Anschaffung",IF(AND(D19=$L$12,H19=0),"voll abgeschrieben",""))))</f>
        <v/>
      </c>
    </row>
    <row r="20">
      <c r="A20" s="7" t="inlineStr">
        <is>
          <t>AfA im Anschaffungsjahr (€)</t>
        </is>
      </c>
      <c r="B20" s="18">
        <f>IF($L$6="","",$G$5)</f>
        <v/>
      </c>
      <c r="D20" s="9">
        <f>IF(OR($L$6="",$L$11+15&gt;$L$12),"",$L$11+15)</f>
        <v/>
      </c>
      <c r="E20" s="9">
        <f>IF(D20="","",IF($L$6&lt;&gt;3,"",MAX(0,MIN(D20*12+11,$L$10)-MAX(D20*12,$L$7)+1)))</f>
        <v/>
      </c>
      <c r="F20" s="10">
        <f>IF(D20="","",H19)</f>
        <v/>
      </c>
      <c r="G20" s="10">
        <f>IF(D20="","",IF($L$6&lt;&gt;3,$B$8,IF(AND(D20=$L$12,$L$10=$L$8),F20,MIN(F20,ROUND($L$13*E20,2)))))</f>
        <v/>
      </c>
      <c r="H20" s="10">
        <f>IF(D20="","",ROUND(F20-G20,2))</f>
        <v/>
      </c>
      <c r="I20" s="11">
        <f>IF(D20="","",IF(AND($L$9&lt;&gt;"",$L$10=$L$9,D20=$L$12),"Abgang",IF(15=0,"Anschaffung",IF(AND(D20=$L$12,H20=0),"voll abgeschrieben",""))))</f>
        <v/>
      </c>
    </row>
    <row r="21">
      <c r="A21" s="7" t="inlineStr">
        <is>
          <t>Abgeschrieben bis</t>
        </is>
      </c>
      <c r="B21" s="19">
        <f>IF($L$10="","",DATE(INT($L$10/12),MOD($L$10,12)+2,0))</f>
        <v/>
      </c>
      <c r="D21" s="9">
        <f>IF(OR($L$6="",$L$11+16&gt;$L$12),"",$L$11+16)</f>
        <v/>
      </c>
      <c r="E21" s="9">
        <f>IF(D21="","",IF($L$6&lt;&gt;3,"",MAX(0,MIN(D21*12+11,$L$10)-MAX(D21*12,$L$7)+1)))</f>
        <v/>
      </c>
      <c r="F21" s="10">
        <f>IF(D21="","",H20)</f>
        <v/>
      </c>
      <c r="G21" s="10">
        <f>IF(D21="","",IF($L$6&lt;&gt;3,$B$8,IF(AND(D21=$L$12,$L$10=$L$8),F21,MIN(F21,ROUND($L$13*E21,2)))))</f>
        <v/>
      </c>
      <c r="H21" s="10">
        <f>IF(D21="","",ROUND(F21-G21,2))</f>
        <v/>
      </c>
      <c r="I21" s="11">
        <f>IF(D21="","",IF(AND($L$9&lt;&gt;"",$L$10=$L$9,D21=$L$12),"Abgang",IF(16=0,"Anschaffung",IF(AND(D21=$L$12,H21=0),"voll abgeschrieben",""))))</f>
        <v/>
      </c>
    </row>
    <row r="22">
      <c r="A22" s="7" t="inlineStr">
        <is>
          <t>AfA im laufenden Jahr (€)</t>
        </is>
      </c>
      <c r="B22" s="18">
        <f>IF($L$6="","",SUMIF($D$5:$D$55,YEAR(TODAY()),$G$5:$G$55))</f>
        <v/>
      </c>
      <c r="D22" s="9">
        <f>IF(OR($L$6="",$L$11+17&gt;$L$12),"",$L$11+17)</f>
        <v/>
      </c>
      <c r="E22" s="9">
        <f>IF(D22="","",IF($L$6&lt;&gt;3,"",MAX(0,MIN(D22*12+11,$L$10)-MAX(D22*12,$L$7)+1)))</f>
        <v/>
      </c>
      <c r="F22" s="10">
        <f>IF(D22="","",H21)</f>
        <v/>
      </c>
      <c r="G22" s="10">
        <f>IF(D22="","",IF($L$6&lt;&gt;3,$B$8,IF(AND(D22=$L$12,$L$10=$L$8),F22,MIN(F22,ROUND($L$13*E22,2)))))</f>
        <v/>
      </c>
      <c r="H22" s="10">
        <f>IF(D22="","",ROUND(F22-G22,2))</f>
        <v/>
      </c>
      <c r="I22" s="11">
        <f>IF(D22="","",IF(AND($L$9&lt;&gt;"",$L$10=$L$9,D22=$L$12),"Abgang",IF(17=0,"Anschaffung",IF(AND(D22=$L$12,H22=0),"voll abgeschrieben",""))))</f>
        <v/>
      </c>
    </row>
    <row r="23">
      <c r="A23" s="7" t="inlineStr">
        <is>
          <t>Buchwert am Ende des laufenden Jahres (€)</t>
        </is>
      </c>
      <c r="B23" s="18">
        <f>IF($L$6="","",IF(YEAR(TODAY())&lt;$L$11,$B$8,IFERROR(INDEX($H$5:$H$55,MATCH(YEAR(TODAY()),$D$5:$D$55,0)),0)))</f>
        <v/>
      </c>
      <c r="D23" s="9">
        <f>IF(OR($L$6="",$L$11+18&gt;$L$12),"",$L$11+18)</f>
        <v/>
      </c>
      <c r="E23" s="9">
        <f>IF(D23="","",IF($L$6&lt;&gt;3,"",MAX(0,MIN(D23*12+11,$L$10)-MAX(D23*12,$L$7)+1)))</f>
        <v/>
      </c>
      <c r="F23" s="10">
        <f>IF(D23="","",H22)</f>
        <v/>
      </c>
      <c r="G23" s="10">
        <f>IF(D23="","",IF($L$6&lt;&gt;3,$B$8,IF(AND(D23=$L$12,$L$10=$L$8),F23,MIN(F23,ROUND($L$13*E23,2)))))</f>
        <v/>
      </c>
      <c r="H23" s="10">
        <f>IF(D23="","",ROUND(F23-G23,2))</f>
        <v/>
      </c>
      <c r="I23" s="11">
        <f>IF(D23="","",IF(AND($L$9&lt;&gt;"",$L$10=$L$9,D23=$L$12),"Abgang",IF(18=0,"Anschaffung",IF(AND(D23=$L$12,H23=0),"voll abgeschrieben",""))))</f>
        <v/>
      </c>
    </row>
    <row r="24">
      <c r="A24" s="7" t="inlineStr">
        <is>
          <t>Restbuchwert beim Abgang (€)</t>
        </is>
      </c>
      <c r="B24" s="18">
        <f>IF(OR($B$13="",$L$6=""),"",IF($L$9&gt;$L$8,0,INDEX($H$5:$H$55,MATCH($L$12,$D$5:$D$55,0))))</f>
        <v/>
      </c>
      <c r="D24" s="9">
        <f>IF(OR($L$6="",$L$11+19&gt;$L$12),"",$L$11+19)</f>
        <v/>
      </c>
      <c r="E24" s="9">
        <f>IF(D24="","",IF($L$6&lt;&gt;3,"",MAX(0,MIN(D24*12+11,$L$10)-MAX(D24*12,$L$7)+1)))</f>
        <v/>
      </c>
      <c r="F24" s="10">
        <f>IF(D24="","",H23)</f>
        <v/>
      </c>
      <c r="G24" s="10">
        <f>IF(D24="","",IF($L$6&lt;&gt;3,$B$8,IF(AND(D24=$L$12,$L$10=$L$8),F24,MIN(F24,ROUND($L$13*E24,2)))))</f>
        <v/>
      </c>
      <c r="H24" s="10">
        <f>IF(D24="","",ROUND(F24-G24,2))</f>
        <v/>
      </c>
      <c r="I24" s="11">
        <f>IF(D24="","",IF(AND($L$9&lt;&gt;"",$L$10=$L$9,D24=$L$12),"Abgang",IF(19=0,"Anschaffung",IF(AND(D24=$L$12,H24=0),"voll abgeschrieben",""))))</f>
        <v/>
      </c>
    </row>
    <row r="25">
      <c r="A25" s="7" t="inlineStr">
        <is>
          <t>Gewinn (+) oder Verlust (-) beim Abgang (€)</t>
        </is>
      </c>
      <c r="B25" s="20">
        <f>IF(OR($B$13="",$B$24=""),"",N($B$14)-$B$24)</f>
        <v/>
      </c>
      <c r="D25" s="9">
        <f>IF(OR($L$6="",$L$11+20&gt;$L$12),"",$L$11+20)</f>
        <v/>
      </c>
      <c r="E25" s="9">
        <f>IF(D25="","",IF($L$6&lt;&gt;3,"",MAX(0,MIN(D25*12+11,$L$10)-MAX(D25*12,$L$7)+1)))</f>
        <v/>
      </c>
      <c r="F25" s="10">
        <f>IF(D25="","",H24)</f>
        <v/>
      </c>
      <c r="G25" s="10">
        <f>IF(D25="","",IF($L$6&lt;&gt;3,$B$8,IF(AND(D25=$L$12,$L$10=$L$8),F25,MIN(F25,ROUND($L$13*E25,2)))))</f>
        <v/>
      </c>
      <c r="H25" s="10">
        <f>IF(D25="","",ROUND(F25-G25,2))</f>
        <v/>
      </c>
      <c r="I25" s="11">
        <f>IF(D25="","",IF(AND($L$9&lt;&gt;"",$L$10=$L$9,D25=$L$12),"Abgang",IF(20=0,"Anschaffung",IF(AND(D25=$L$12,H25=0),"voll abgeschrieben",""))))</f>
        <v/>
      </c>
    </row>
    <row r="26">
      <c r="D26" s="9">
        <f>IF(OR($L$6="",$L$11+21&gt;$L$12),"",$L$11+21)</f>
        <v/>
      </c>
      <c r="E26" s="9">
        <f>IF(D26="","",IF($L$6&lt;&gt;3,"",MAX(0,MIN(D26*12+11,$L$10)-MAX(D26*12,$L$7)+1)))</f>
        <v/>
      </c>
      <c r="F26" s="10">
        <f>IF(D26="","",H25)</f>
        <v/>
      </c>
      <c r="G26" s="10">
        <f>IF(D26="","",IF($L$6&lt;&gt;3,$B$8,IF(AND(D26=$L$12,$L$10=$L$8),F26,MIN(F26,ROUND($L$13*E26,2)))))</f>
        <v/>
      </c>
      <c r="H26" s="10">
        <f>IF(D26="","",ROUND(F26-G26,2))</f>
        <v/>
      </c>
      <c r="I26" s="11">
        <f>IF(D26="","",IF(AND($L$9&lt;&gt;"",$L$10=$L$9,D26=$L$12),"Abgang",IF(21=0,"Anschaffung",IF(AND(D26=$L$12,H26=0),"voll abgeschrieben",""))))</f>
        <v/>
      </c>
    </row>
    <row r="27">
      <c r="A27" s="21">
        <f>IF(AND($B$13&lt;&gt;"",$B$7&lt;&gt;"",$B$13&lt;$B$7),"Abgang liegt vor der Anschaffung.",IF(AND($B$7&lt;&gt;"",$B$8&lt;&gt;"",$L$6=""),"Nutzungsdauer fehlt: Anlagenklasse wählen oder Jahre eintragen.",""))</f>
        <v/>
      </c>
      <c r="D27" s="9">
        <f>IF(OR($L$6="",$L$11+22&gt;$L$12),"",$L$11+22)</f>
        <v/>
      </c>
      <c r="E27" s="9">
        <f>IF(D27="","",IF($L$6&lt;&gt;3,"",MAX(0,MIN(D27*12+11,$L$10)-MAX(D27*12,$L$7)+1)))</f>
        <v/>
      </c>
      <c r="F27" s="10">
        <f>IF(D27="","",H26)</f>
        <v/>
      </c>
      <c r="G27" s="10">
        <f>IF(D27="","",IF($L$6&lt;&gt;3,$B$8,IF(AND(D27=$L$12,$L$10=$L$8),F27,MIN(F27,ROUND($L$13*E27,2)))))</f>
        <v/>
      </c>
      <c r="H27" s="10">
        <f>IF(D27="","",ROUND(F27-G27,2))</f>
        <v/>
      </c>
      <c r="I27" s="11">
        <f>IF(D27="","",IF(AND($L$9&lt;&gt;"",$L$10=$L$9,D27=$L$12),"Abgang",IF(22=0,"Anschaffung",IF(AND(D27=$L$12,H27=0),"voll abgeschrieben",""))))</f>
        <v/>
      </c>
    </row>
    <row r="28">
      <c r="A28" s="22">
        <f>IF($B$8="","",IF($B$8&lt;=Nutzungsdauern!$B$5,"Bis 250 € netto: sofort als Betriebsausgabe, ein Verzeichnis ist nicht nötig. Du darfst auch über die Nutzungsdauer abschreiben.",IF($B$8&lt;=Nutzungsdauern!$B$4,"Geringwertiges Wirtschaftsgut (über 250 bis 800 € netto): wahlweise sofort im Anschaffungsjahr oder über die Nutzungsdauer. Es gehört in ein Verzeichnis (§ 6 Abs. 2 EStG).","Über 800 € netto: wird über die Nutzungsdauer abgeschrieben, monatsgenau ab dem Anschaffungsmonat (§ 7 Abs. 1 EStG).")))</f>
        <v/>
      </c>
      <c r="D28" s="9">
        <f>IF(OR($L$6="",$L$11+23&gt;$L$12),"",$L$11+23)</f>
        <v/>
      </c>
      <c r="E28" s="9">
        <f>IF(D28="","",IF($L$6&lt;&gt;3,"",MAX(0,MIN(D28*12+11,$L$10)-MAX(D28*12,$L$7)+1)))</f>
        <v/>
      </c>
      <c r="F28" s="10">
        <f>IF(D28="","",H27)</f>
        <v/>
      </c>
      <c r="G28" s="10">
        <f>IF(D28="","",IF($L$6&lt;&gt;3,$B$8,IF(AND(D28=$L$12,$L$10=$L$8),F28,MIN(F28,ROUND($L$13*E28,2)))))</f>
        <v/>
      </c>
      <c r="H28" s="10">
        <f>IF(D28="","",ROUND(F28-G28,2))</f>
        <v/>
      </c>
      <c r="I28" s="11">
        <f>IF(D28="","",IF(AND($L$9&lt;&gt;"",$L$10=$L$9,D28=$L$12),"Abgang",IF(23=0,"Anschaffung",IF(AND(D28=$L$12,H28=0),"voll abgeschrieben",""))))</f>
        <v/>
      </c>
    </row>
    <row r="29">
      <c r="D29" s="9">
        <f>IF(OR($L$6="",$L$11+24&gt;$L$12),"",$L$11+24)</f>
        <v/>
      </c>
      <c r="E29" s="9">
        <f>IF(D29="","",IF($L$6&lt;&gt;3,"",MAX(0,MIN(D29*12+11,$L$10)-MAX(D29*12,$L$7)+1)))</f>
        <v/>
      </c>
      <c r="F29" s="10">
        <f>IF(D29="","",H28)</f>
        <v/>
      </c>
      <c r="G29" s="10">
        <f>IF(D29="","",IF($L$6&lt;&gt;3,$B$8,IF(AND(D29=$L$12,$L$10=$L$8),F29,MIN(F29,ROUND($L$13*E29,2)))))</f>
        <v/>
      </c>
      <c r="H29" s="10">
        <f>IF(D29="","",ROUND(F29-G29,2))</f>
        <v/>
      </c>
      <c r="I29" s="11">
        <f>IF(D29="","",IF(AND($L$9&lt;&gt;"",$L$10=$L$9,D29=$L$12),"Abgang",IF(24=0,"Anschaffung",IF(AND(D29=$L$12,H29=0),"voll abgeschrieben",""))))</f>
        <v/>
      </c>
    </row>
    <row r="30">
      <c r="D30" s="9">
        <f>IF(OR($L$6="",$L$11+25&gt;$L$12),"",$L$11+25)</f>
        <v/>
      </c>
      <c r="E30" s="9">
        <f>IF(D30="","",IF($L$6&lt;&gt;3,"",MAX(0,MIN(D30*12+11,$L$10)-MAX(D30*12,$L$7)+1)))</f>
        <v/>
      </c>
      <c r="F30" s="10">
        <f>IF(D30="","",H29)</f>
        <v/>
      </c>
      <c r="G30" s="10">
        <f>IF(D30="","",IF($L$6&lt;&gt;3,$B$8,IF(AND(D30=$L$12,$L$10=$L$8),F30,MIN(F30,ROUND($L$13*E30,2)))))</f>
        <v/>
      </c>
      <c r="H30" s="10">
        <f>IF(D30="","",ROUND(F30-G30,2))</f>
        <v/>
      </c>
      <c r="I30" s="11">
        <f>IF(D30="","",IF(AND($L$9&lt;&gt;"",$L$10=$L$9,D30=$L$12),"Abgang",IF(25=0,"Anschaffung",IF(AND(D30=$L$12,H30=0),"voll abgeschrieben",""))))</f>
        <v/>
      </c>
    </row>
    <row r="31">
      <c r="D31" s="9">
        <f>IF(OR($L$6="",$L$11+26&gt;$L$12),"",$L$11+26)</f>
        <v/>
      </c>
      <c r="E31" s="9">
        <f>IF(D31="","",IF($L$6&lt;&gt;3,"",MAX(0,MIN(D31*12+11,$L$10)-MAX(D31*12,$L$7)+1)))</f>
        <v/>
      </c>
      <c r="F31" s="10">
        <f>IF(D31="","",H30)</f>
        <v/>
      </c>
      <c r="G31" s="10">
        <f>IF(D31="","",IF($L$6&lt;&gt;3,$B$8,IF(AND(D31=$L$12,$L$10=$L$8),F31,MIN(F31,ROUND($L$13*E31,2)))))</f>
        <v/>
      </c>
      <c r="H31" s="10">
        <f>IF(D31="","",ROUND(F31-G31,2))</f>
        <v/>
      </c>
      <c r="I31" s="11">
        <f>IF(D31="","",IF(AND($L$9&lt;&gt;"",$L$10=$L$9,D31=$L$12),"Abgang",IF(26=0,"Anschaffung",IF(AND(D31=$L$12,H31=0),"voll abgeschrieben",""))))</f>
        <v/>
      </c>
    </row>
    <row r="32">
      <c r="D32" s="9">
        <f>IF(OR($L$6="",$L$11+27&gt;$L$12),"",$L$11+27)</f>
        <v/>
      </c>
      <c r="E32" s="9">
        <f>IF(D32="","",IF($L$6&lt;&gt;3,"",MAX(0,MIN(D32*12+11,$L$10)-MAX(D32*12,$L$7)+1)))</f>
        <v/>
      </c>
      <c r="F32" s="10">
        <f>IF(D32="","",H31)</f>
        <v/>
      </c>
      <c r="G32" s="10">
        <f>IF(D32="","",IF($L$6&lt;&gt;3,$B$8,IF(AND(D32=$L$12,$L$10=$L$8),F32,MIN(F32,ROUND($L$13*E32,2)))))</f>
        <v/>
      </c>
      <c r="H32" s="10">
        <f>IF(D32="","",ROUND(F32-G32,2))</f>
        <v/>
      </c>
      <c r="I32" s="11">
        <f>IF(D32="","",IF(AND($L$9&lt;&gt;"",$L$10=$L$9,D32=$L$12),"Abgang",IF(27=0,"Anschaffung",IF(AND(D32=$L$12,H32=0),"voll abgeschrieben",""))))</f>
        <v/>
      </c>
    </row>
    <row r="33">
      <c r="D33" s="9">
        <f>IF(OR($L$6="",$L$11+28&gt;$L$12),"",$L$11+28)</f>
        <v/>
      </c>
      <c r="E33" s="9">
        <f>IF(D33="","",IF($L$6&lt;&gt;3,"",MAX(0,MIN(D33*12+11,$L$10)-MAX(D33*12,$L$7)+1)))</f>
        <v/>
      </c>
      <c r="F33" s="10">
        <f>IF(D33="","",H32)</f>
        <v/>
      </c>
      <c r="G33" s="10">
        <f>IF(D33="","",IF($L$6&lt;&gt;3,$B$8,IF(AND(D33=$L$12,$L$10=$L$8),F33,MIN(F33,ROUND($L$13*E33,2)))))</f>
        <v/>
      </c>
      <c r="H33" s="10">
        <f>IF(D33="","",ROUND(F33-G33,2))</f>
        <v/>
      </c>
      <c r="I33" s="11">
        <f>IF(D33="","",IF(AND($L$9&lt;&gt;"",$L$10=$L$9,D33=$L$12),"Abgang",IF(28=0,"Anschaffung",IF(AND(D33=$L$12,H33=0),"voll abgeschrieben",""))))</f>
        <v/>
      </c>
    </row>
    <row r="34">
      <c r="D34" s="9">
        <f>IF(OR($L$6="",$L$11+29&gt;$L$12),"",$L$11+29)</f>
        <v/>
      </c>
      <c r="E34" s="9">
        <f>IF(D34="","",IF($L$6&lt;&gt;3,"",MAX(0,MIN(D34*12+11,$L$10)-MAX(D34*12,$L$7)+1)))</f>
        <v/>
      </c>
      <c r="F34" s="10">
        <f>IF(D34="","",H33)</f>
        <v/>
      </c>
      <c r="G34" s="10">
        <f>IF(D34="","",IF($L$6&lt;&gt;3,$B$8,IF(AND(D34=$L$12,$L$10=$L$8),F34,MIN(F34,ROUND($L$13*E34,2)))))</f>
        <v/>
      </c>
      <c r="H34" s="10">
        <f>IF(D34="","",ROUND(F34-G34,2))</f>
        <v/>
      </c>
      <c r="I34" s="11">
        <f>IF(D34="","",IF(AND($L$9&lt;&gt;"",$L$10=$L$9,D34=$L$12),"Abgang",IF(29=0,"Anschaffung",IF(AND(D34=$L$12,H34=0),"voll abgeschrieben",""))))</f>
        <v/>
      </c>
    </row>
    <row r="35">
      <c r="D35" s="9">
        <f>IF(OR($L$6="",$L$11+30&gt;$L$12),"",$L$11+30)</f>
        <v/>
      </c>
      <c r="E35" s="9">
        <f>IF(D35="","",IF($L$6&lt;&gt;3,"",MAX(0,MIN(D35*12+11,$L$10)-MAX(D35*12,$L$7)+1)))</f>
        <v/>
      </c>
      <c r="F35" s="10">
        <f>IF(D35="","",H34)</f>
        <v/>
      </c>
      <c r="G35" s="10">
        <f>IF(D35="","",IF($L$6&lt;&gt;3,$B$8,IF(AND(D35=$L$12,$L$10=$L$8),F35,MIN(F35,ROUND($L$13*E35,2)))))</f>
        <v/>
      </c>
      <c r="H35" s="10">
        <f>IF(D35="","",ROUND(F35-G35,2))</f>
        <v/>
      </c>
      <c r="I35" s="11">
        <f>IF(D35="","",IF(AND($L$9&lt;&gt;"",$L$10=$L$9,D35=$L$12),"Abgang",IF(30=0,"Anschaffung",IF(AND(D35=$L$12,H35=0),"voll abgeschrieben",""))))</f>
        <v/>
      </c>
    </row>
    <row r="36">
      <c r="D36" s="9">
        <f>IF(OR($L$6="",$L$11+31&gt;$L$12),"",$L$11+31)</f>
        <v/>
      </c>
      <c r="E36" s="9">
        <f>IF(D36="","",IF($L$6&lt;&gt;3,"",MAX(0,MIN(D36*12+11,$L$10)-MAX(D36*12,$L$7)+1)))</f>
        <v/>
      </c>
      <c r="F36" s="10">
        <f>IF(D36="","",H35)</f>
        <v/>
      </c>
      <c r="G36" s="10">
        <f>IF(D36="","",IF($L$6&lt;&gt;3,$B$8,IF(AND(D36=$L$12,$L$10=$L$8),F36,MIN(F36,ROUND($L$13*E36,2)))))</f>
        <v/>
      </c>
      <c r="H36" s="10">
        <f>IF(D36="","",ROUND(F36-G36,2))</f>
        <v/>
      </c>
      <c r="I36" s="11">
        <f>IF(D36="","",IF(AND($L$9&lt;&gt;"",$L$10=$L$9,D36=$L$12),"Abgang",IF(31=0,"Anschaffung",IF(AND(D36=$L$12,H36=0),"voll abgeschrieben",""))))</f>
        <v/>
      </c>
    </row>
    <row r="37">
      <c r="D37" s="9">
        <f>IF(OR($L$6="",$L$11+32&gt;$L$12),"",$L$11+32)</f>
        <v/>
      </c>
      <c r="E37" s="9">
        <f>IF(D37="","",IF($L$6&lt;&gt;3,"",MAX(0,MIN(D37*12+11,$L$10)-MAX(D37*12,$L$7)+1)))</f>
        <v/>
      </c>
      <c r="F37" s="10">
        <f>IF(D37="","",H36)</f>
        <v/>
      </c>
      <c r="G37" s="10">
        <f>IF(D37="","",IF($L$6&lt;&gt;3,$B$8,IF(AND(D37=$L$12,$L$10=$L$8),F37,MIN(F37,ROUND($L$13*E37,2)))))</f>
        <v/>
      </c>
      <c r="H37" s="10">
        <f>IF(D37="","",ROUND(F37-G37,2))</f>
        <v/>
      </c>
      <c r="I37" s="11">
        <f>IF(D37="","",IF(AND($L$9&lt;&gt;"",$L$10=$L$9,D37=$L$12),"Abgang",IF(32=0,"Anschaffung",IF(AND(D37=$L$12,H37=0),"voll abgeschrieben",""))))</f>
        <v/>
      </c>
    </row>
    <row r="38">
      <c r="D38" s="9">
        <f>IF(OR($L$6="",$L$11+33&gt;$L$12),"",$L$11+33)</f>
        <v/>
      </c>
      <c r="E38" s="9">
        <f>IF(D38="","",IF($L$6&lt;&gt;3,"",MAX(0,MIN(D38*12+11,$L$10)-MAX(D38*12,$L$7)+1)))</f>
        <v/>
      </c>
      <c r="F38" s="10">
        <f>IF(D38="","",H37)</f>
        <v/>
      </c>
      <c r="G38" s="10">
        <f>IF(D38="","",IF($L$6&lt;&gt;3,$B$8,IF(AND(D38=$L$12,$L$10=$L$8),F38,MIN(F38,ROUND($L$13*E38,2)))))</f>
        <v/>
      </c>
      <c r="H38" s="10">
        <f>IF(D38="","",ROUND(F38-G38,2))</f>
        <v/>
      </c>
      <c r="I38" s="11">
        <f>IF(D38="","",IF(AND($L$9&lt;&gt;"",$L$10=$L$9,D38=$L$12),"Abgang",IF(33=0,"Anschaffung",IF(AND(D38=$L$12,H38=0),"voll abgeschrieben",""))))</f>
        <v/>
      </c>
    </row>
    <row r="39">
      <c r="D39" s="9">
        <f>IF(OR($L$6="",$L$11+34&gt;$L$12),"",$L$11+34)</f>
        <v/>
      </c>
      <c r="E39" s="9">
        <f>IF(D39="","",IF($L$6&lt;&gt;3,"",MAX(0,MIN(D39*12+11,$L$10)-MAX(D39*12,$L$7)+1)))</f>
        <v/>
      </c>
      <c r="F39" s="10">
        <f>IF(D39="","",H38)</f>
        <v/>
      </c>
      <c r="G39" s="10">
        <f>IF(D39="","",IF($L$6&lt;&gt;3,$B$8,IF(AND(D39=$L$12,$L$10=$L$8),F39,MIN(F39,ROUND($L$13*E39,2)))))</f>
        <v/>
      </c>
      <c r="H39" s="10">
        <f>IF(D39="","",ROUND(F39-G39,2))</f>
        <v/>
      </c>
      <c r="I39" s="11">
        <f>IF(D39="","",IF(AND($L$9&lt;&gt;"",$L$10=$L$9,D39=$L$12),"Abgang",IF(34=0,"Anschaffung",IF(AND(D39=$L$12,H39=0),"voll abgeschrieben",""))))</f>
        <v/>
      </c>
    </row>
    <row r="40">
      <c r="D40" s="9">
        <f>IF(OR($L$6="",$L$11+35&gt;$L$12),"",$L$11+35)</f>
        <v/>
      </c>
      <c r="E40" s="9">
        <f>IF(D40="","",IF($L$6&lt;&gt;3,"",MAX(0,MIN(D40*12+11,$L$10)-MAX(D40*12,$L$7)+1)))</f>
        <v/>
      </c>
      <c r="F40" s="10">
        <f>IF(D40="","",H39)</f>
        <v/>
      </c>
      <c r="G40" s="10">
        <f>IF(D40="","",IF($L$6&lt;&gt;3,$B$8,IF(AND(D40=$L$12,$L$10=$L$8),F40,MIN(F40,ROUND($L$13*E40,2)))))</f>
        <v/>
      </c>
      <c r="H40" s="10">
        <f>IF(D40="","",ROUND(F40-G40,2))</f>
        <v/>
      </c>
      <c r="I40" s="11">
        <f>IF(D40="","",IF(AND($L$9&lt;&gt;"",$L$10=$L$9,D40=$L$12),"Abgang",IF(35=0,"Anschaffung",IF(AND(D40=$L$12,H40=0),"voll abgeschrieben",""))))</f>
        <v/>
      </c>
    </row>
    <row r="41">
      <c r="D41" s="9">
        <f>IF(OR($L$6="",$L$11+36&gt;$L$12),"",$L$11+36)</f>
        <v/>
      </c>
      <c r="E41" s="9">
        <f>IF(D41="","",IF($L$6&lt;&gt;3,"",MAX(0,MIN(D41*12+11,$L$10)-MAX(D41*12,$L$7)+1)))</f>
        <v/>
      </c>
      <c r="F41" s="10">
        <f>IF(D41="","",H40)</f>
        <v/>
      </c>
      <c r="G41" s="10">
        <f>IF(D41="","",IF($L$6&lt;&gt;3,$B$8,IF(AND(D41=$L$12,$L$10=$L$8),F41,MIN(F41,ROUND($L$13*E41,2)))))</f>
        <v/>
      </c>
      <c r="H41" s="10">
        <f>IF(D41="","",ROUND(F41-G41,2))</f>
        <v/>
      </c>
      <c r="I41" s="11">
        <f>IF(D41="","",IF(AND($L$9&lt;&gt;"",$L$10=$L$9,D41=$L$12),"Abgang",IF(36=0,"Anschaffung",IF(AND(D41=$L$12,H41=0),"voll abgeschrieben",""))))</f>
        <v/>
      </c>
    </row>
    <row r="42">
      <c r="D42" s="9">
        <f>IF(OR($L$6="",$L$11+37&gt;$L$12),"",$L$11+37)</f>
        <v/>
      </c>
      <c r="E42" s="9">
        <f>IF(D42="","",IF($L$6&lt;&gt;3,"",MAX(0,MIN(D42*12+11,$L$10)-MAX(D42*12,$L$7)+1)))</f>
        <v/>
      </c>
      <c r="F42" s="10">
        <f>IF(D42="","",H41)</f>
        <v/>
      </c>
      <c r="G42" s="10">
        <f>IF(D42="","",IF($L$6&lt;&gt;3,$B$8,IF(AND(D42=$L$12,$L$10=$L$8),F42,MIN(F42,ROUND($L$13*E42,2)))))</f>
        <v/>
      </c>
      <c r="H42" s="10">
        <f>IF(D42="","",ROUND(F42-G42,2))</f>
        <v/>
      </c>
      <c r="I42" s="11">
        <f>IF(D42="","",IF(AND($L$9&lt;&gt;"",$L$10=$L$9,D42=$L$12),"Abgang",IF(37=0,"Anschaffung",IF(AND(D42=$L$12,H42=0),"voll abgeschrieben",""))))</f>
        <v/>
      </c>
    </row>
    <row r="43">
      <c r="D43" s="9">
        <f>IF(OR($L$6="",$L$11+38&gt;$L$12),"",$L$11+38)</f>
        <v/>
      </c>
      <c r="E43" s="9">
        <f>IF(D43="","",IF($L$6&lt;&gt;3,"",MAX(0,MIN(D43*12+11,$L$10)-MAX(D43*12,$L$7)+1)))</f>
        <v/>
      </c>
      <c r="F43" s="10">
        <f>IF(D43="","",H42)</f>
        <v/>
      </c>
      <c r="G43" s="10">
        <f>IF(D43="","",IF($L$6&lt;&gt;3,$B$8,IF(AND(D43=$L$12,$L$10=$L$8),F43,MIN(F43,ROUND($L$13*E43,2)))))</f>
        <v/>
      </c>
      <c r="H43" s="10">
        <f>IF(D43="","",ROUND(F43-G43,2))</f>
        <v/>
      </c>
      <c r="I43" s="11">
        <f>IF(D43="","",IF(AND($L$9&lt;&gt;"",$L$10=$L$9,D43=$L$12),"Abgang",IF(38=0,"Anschaffung",IF(AND(D43=$L$12,H43=0),"voll abgeschrieben",""))))</f>
        <v/>
      </c>
    </row>
    <row r="44">
      <c r="D44" s="9">
        <f>IF(OR($L$6="",$L$11+39&gt;$L$12),"",$L$11+39)</f>
        <v/>
      </c>
      <c r="E44" s="9">
        <f>IF(D44="","",IF($L$6&lt;&gt;3,"",MAX(0,MIN(D44*12+11,$L$10)-MAX(D44*12,$L$7)+1)))</f>
        <v/>
      </c>
      <c r="F44" s="10">
        <f>IF(D44="","",H43)</f>
        <v/>
      </c>
      <c r="G44" s="10">
        <f>IF(D44="","",IF($L$6&lt;&gt;3,$B$8,IF(AND(D44=$L$12,$L$10=$L$8),F44,MIN(F44,ROUND($L$13*E44,2)))))</f>
        <v/>
      </c>
      <c r="H44" s="10">
        <f>IF(D44="","",ROUND(F44-G44,2))</f>
        <v/>
      </c>
      <c r="I44" s="11">
        <f>IF(D44="","",IF(AND($L$9&lt;&gt;"",$L$10=$L$9,D44=$L$12),"Abgang",IF(39=0,"Anschaffung",IF(AND(D44=$L$12,H44=0),"voll abgeschrieben",""))))</f>
        <v/>
      </c>
    </row>
    <row r="45">
      <c r="D45" s="9">
        <f>IF(OR($L$6="",$L$11+40&gt;$L$12),"",$L$11+40)</f>
        <v/>
      </c>
      <c r="E45" s="9">
        <f>IF(D45="","",IF($L$6&lt;&gt;3,"",MAX(0,MIN(D45*12+11,$L$10)-MAX(D45*12,$L$7)+1)))</f>
        <v/>
      </c>
      <c r="F45" s="10">
        <f>IF(D45="","",H44)</f>
        <v/>
      </c>
      <c r="G45" s="10">
        <f>IF(D45="","",IF($L$6&lt;&gt;3,$B$8,IF(AND(D45=$L$12,$L$10=$L$8),F45,MIN(F45,ROUND($L$13*E45,2)))))</f>
        <v/>
      </c>
      <c r="H45" s="10">
        <f>IF(D45="","",ROUND(F45-G45,2))</f>
        <v/>
      </c>
      <c r="I45" s="11">
        <f>IF(D45="","",IF(AND($L$9&lt;&gt;"",$L$10=$L$9,D45=$L$12),"Abgang",IF(40=0,"Anschaffung",IF(AND(D45=$L$12,H45=0),"voll abgeschrieben",""))))</f>
        <v/>
      </c>
    </row>
    <row r="46">
      <c r="D46" s="9">
        <f>IF(OR($L$6="",$L$11+41&gt;$L$12),"",$L$11+41)</f>
        <v/>
      </c>
      <c r="E46" s="9">
        <f>IF(D46="","",IF($L$6&lt;&gt;3,"",MAX(0,MIN(D46*12+11,$L$10)-MAX(D46*12,$L$7)+1)))</f>
        <v/>
      </c>
      <c r="F46" s="10">
        <f>IF(D46="","",H45)</f>
        <v/>
      </c>
      <c r="G46" s="10">
        <f>IF(D46="","",IF($L$6&lt;&gt;3,$B$8,IF(AND(D46=$L$12,$L$10=$L$8),F46,MIN(F46,ROUND($L$13*E46,2)))))</f>
        <v/>
      </c>
      <c r="H46" s="10">
        <f>IF(D46="","",ROUND(F46-G46,2))</f>
        <v/>
      </c>
      <c r="I46" s="11">
        <f>IF(D46="","",IF(AND($L$9&lt;&gt;"",$L$10=$L$9,D46=$L$12),"Abgang",IF(41=0,"Anschaffung",IF(AND(D46=$L$12,H46=0),"voll abgeschrieben",""))))</f>
        <v/>
      </c>
    </row>
    <row r="47">
      <c r="D47" s="9">
        <f>IF(OR($L$6="",$L$11+42&gt;$L$12),"",$L$11+42)</f>
        <v/>
      </c>
      <c r="E47" s="9">
        <f>IF(D47="","",IF($L$6&lt;&gt;3,"",MAX(0,MIN(D47*12+11,$L$10)-MAX(D47*12,$L$7)+1)))</f>
        <v/>
      </c>
      <c r="F47" s="10">
        <f>IF(D47="","",H46)</f>
        <v/>
      </c>
      <c r="G47" s="10">
        <f>IF(D47="","",IF($L$6&lt;&gt;3,$B$8,IF(AND(D47=$L$12,$L$10=$L$8),F47,MIN(F47,ROUND($L$13*E47,2)))))</f>
        <v/>
      </c>
      <c r="H47" s="10">
        <f>IF(D47="","",ROUND(F47-G47,2))</f>
        <v/>
      </c>
      <c r="I47" s="11">
        <f>IF(D47="","",IF(AND($L$9&lt;&gt;"",$L$10=$L$9,D47=$L$12),"Abgang",IF(42=0,"Anschaffung",IF(AND(D47=$L$12,H47=0),"voll abgeschrieben",""))))</f>
        <v/>
      </c>
    </row>
    <row r="48">
      <c r="D48" s="9">
        <f>IF(OR($L$6="",$L$11+43&gt;$L$12),"",$L$11+43)</f>
        <v/>
      </c>
      <c r="E48" s="9">
        <f>IF(D48="","",IF($L$6&lt;&gt;3,"",MAX(0,MIN(D48*12+11,$L$10)-MAX(D48*12,$L$7)+1)))</f>
        <v/>
      </c>
      <c r="F48" s="10">
        <f>IF(D48="","",H47)</f>
        <v/>
      </c>
      <c r="G48" s="10">
        <f>IF(D48="","",IF($L$6&lt;&gt;3,$B$8,IF(AND(D48=$L$12,$L$10=$L$8),F48,MIN(F48,ROUND($L$13*E48,2)))))</f>
        <v/>
      </c>
      <c r="H48" s="10">
        <f>IF(D48="","",ROUND(F48-G48,2))</f>
        <v/>
      </c>
      <c r="I48" s="11">
        <f>IF(D48="","",IF(AND($L$9&lt;&gt;"",$L$10=$L$9,D48=$L$12),"Abgang",IF(43=0,"Anschaffung",IF(AND(D48=$L$12,H48=0),"voll abgeschrieben",""))))</f>
        <v/>
      </c>
    </row>
    <row r="49">
      <c r="D49" s="9">
        <f>IF(OR($L$6="",$L$11+44&gt;$L$12),"",$L$11+44)</f>
        <v/>
      </c>
      <c r="E49" s="9">
        <f>IF(D49="","",IF($L$6&lt;&gt;3,"",MAX(0,MIN(D49*12+11,$L$10)-MAX(D49*12,$L$7)+1)))</f>
        <v/>
      </c>
      <c r="F49" s="10">
        <f>IF(D49="","",H48)</f>
        <v/>
      </c>
      <c r="G49" s="10">
        <f>IF(D49="","",IF($L$6&lt;&gt;3,$B$8,IF(AND(D49=$L$12,$L$10=$L$8),F49,MIN(F49,ROUND($L$13*E49,2)))))</f>
        <v/>
      </c>
      <c r="H49" s="10">
        <f>IF(D49="","",ROUND(F49-G49,2))</f>
        <v/>
      </c>
      <c r="I49" s="11">
        <f>IF(D49="","",IF(AND($L$9&lt;&gt;"",$L$10=$L$9,D49=$L$12),"Abgang",IF(44=0,"Anschaffung",IF(AND(D49=$L$12,H49=0),"voll abgeschrieben",""))))</f>
        <v/>
      </c>
    </row>
    <row r="50">
      <c r="D50" s="9">
        <f>IF(OR($L$6="",$L$11+45&gt;$L$12),"",$L$11+45)</f>
        <v/>
      </c>
      <c r="E50" s="9">
        <f>IF(D50="","",IF($L$6&lt;&gt;3,"",MAX(0,MIN(D50*12+11,$L$10)-MAX(D50*12,$L$7)+1)))</f>
        <v/>
      </c>
      <c r="F50" s="10">
        <f>IF(D50="","",H49)</f>
        <v/>
      </c>
      <c r="G50" s="10">
        <f>IF(D50="","",IF($L$6&lt;&gt;3,$B$8,IF(AND(D50=$L$12,$L$10=$L$8),F50,MIN(F50,ROUND($L$13*E50,2)))))</f>
        <v/>
      </c>
      <c r="H50" s="10">
        <f>IF(D50="","",ROUND(F50-G50,2))</f>
        <v/>
      </c>
      <c r="I50" s="11">
        <f>IF(D50="","",IF(AND($L$9&lt;&gt;"",$L$10=$L$9,D50=$L$12),"Abgang",IF(45=0,"Anschaffung",IF(AND(D50=$L$12,H50=0),"voll abgeschrieben",""))))</f>
        <v/>
      </c>
    </row>
    <row r="51">
      <c r="D51" s="9">
        <f>IF(OR($L$6="",$L$11+46&gt;$L$12),"",$L$11+46)</f>
        <v/>
      </c>
      <c r="E51" s="9">
        <f>IF(D51="","",IF($L$6&lt;&gt;3,"",MAX(0,MIN(D51*12+11,$L$10)-MAX(D51*12,$L$7)+1)))</f>
        <v/>
      </c>
      <c r="F51" s="10">
        <f>IF(D51="","",H50)</f>
        <v/>
      </c>
      <c r="G51" s="10">
        <f>IF(D51="","",IF($L$6&lt;&gt;3,$B$8,IF(AND(D51=$L$12,$L$10=$L$8),F51,MIN(F51,ROUND($L$13*E51,2)))))</f>
        <v/>
      </c>
      <c r="H51" s="10">
        <f>IF(D51="","",ROUND(F51-G51,2))</f>
        <v/>
      </c>
      <c r="I51" s="11">
        <f>IF(D51="","",IF(AND($L$9&lt;&gt;"",$L$10=$L$9,D51=$L$12),"Abgang",IF(46=0,"Anschaffung",IF(AND(D51=$L$12,H51=0),"voll abgeschrieben",""))))</f>
        <v/>
      </c>
    </row>
    <row r="52">
      <c r="D52" s="9">
        <f>IF(OR($L$6="",$L$11+47&gt;$L$12),"",$L$11+47)</f>
        <v/>
      </c>
      <c r="E52" s="9">
        <f>IF(D52="","",IF($L$6&lt;&gt;3,"",MAX(0,MIN(D52*12+11,$L$10)-MAX(D52*12,$L$7)+1)))</f>
        <v/>
      </c>
      <c r="F52" s="10">
        <f>IF(D52="","",H51)</f>
        <v/>
      </c>
      <c r="G52" s="10">
        <f>IF(D52="","",IF($L$6&lt;&gt;3,$B$8,IF(AND(D52=$L$12,$L$10=$L$8),F52,MIN(F52,ROUND($L$13*E52,2)))))</f>
        <v/>
      </c>
      <c r="H52" s="10">
        <f>IF(D52="","",ROUND(F52-G52,2))</f>
        <v/>
      </c>
      <c r="I52" s="11">
        <f>IF(D52="","",IF(AND($L$9&lt;&gt;"",$L$10=$L$9,D52=$L$12),"Abgang",IF(47=0,"Anschaffung",IF(AND(D52=$L$12,H52=0),"voll abgeschrieben",""))))</f>
        <v/>
      </c>
    </row>
    <row r="53">
      <c r="D53" s="9">
        <f>IF(OR($L$6="",$L$11+48&gt;$L$12),"",$L$11+48)</f>
        <v/>
      </c>
      <c r="E53" s="9">
        <f>IF(D53="","",IF($L$6&lt;&gt;3,"",MAX(0,MIN(D53*12+11,$L$10)-MAX(D53*12,$L$7)+1)))</f>
        <v/>
      </c>
      <c r="F53" s="10">
        <f>IF(D53="","",H52)</f>
        <v/>
      </c>
      <c r="G53" s="10">
        <f>IF(D53="","",IF($L$6&lt;&gt;3,$B$8,IF(AND(D53=$L$12,$L$10=$L$8),F53,MIN(F53,ROUND($L$13*E53,2)))))</f>
        <v/>
      </c>
      <c r="H53" s="10">
        <f>IF(D53="","",ROUND(F53-G53,2))</f>
        <v/>
      </c>
      <c r="I53" s="11">
        <f>IF(D53="","",IF(AND($L$9&lt;&gt;"",$L$10=$L$9,D53=$L$12),"Abgang",IF(48=0,"Anschaffung",IF(AND(D53=$L$12,H53=0),"voll abgeschrieben",""))))</f>
        <v/>
      </c>
    </row>
    <row r="54">
      <c r="D54" s="9">
        <f>IF(OR($L$6="",$L$11+49&gt;$L$12),"",$L$11+49)</f>
        <v/>
      </c>
      <c r="E54" s="9">
        <f>IF(D54="","",IF($L$6&lt;&gt;3,"",MAX(0,MIN(D54*12+11,$L$10)-MAX(D54*12,$L$7)+1)))</f>
        <v/>
      </c>
      <c r="F54" s="10">
        <f>IF(D54="","",H53)</f>
        <v/>
      </c>
      <c r="G54" s="10">
        <f>IF(D54="","",IF($L$6&lt;&gt;3,$B$8,IF(AND(D54=$L$12,$L$10=$L$8),F54,MIN(F54,ROUND($L$13*E54,2)))))</f>
        <v/>
      </c>
      <c r="H54" s="10">
        <f>IF(D54="","",ROUND(F54-G54,2))</f>
        <v/>
      </c>
      <c r="I54" s="11">
        <f>IF(D54="","",IF(AND($L$9&lt;&gt;"",$L$10=$L$9,D54=$L$12),"Abgang",IF(49=0,"Anschaffung",IF(AND(D54=$L$12,H54=0),"voll abgeschrieben",""))))</f>
        <v/>
      </c>
    </row>
    <row r="55">
      <c r="D55" s="9">
        <f>IF(OR($L$6="",$L$11+50&gt;$L$12),"",$L$11+50)</f>
        <v/>
      </c>
      <c r="E55" s="9">
        <f>IF(D55="","",IF($L$6&lt;&gt;3,"",MAX(0,MIN(D55*12+11,$L$10)-MAX(D55*12,$L$7)+1)))</f>
        <v/>
      </c>
      <c r="F55" s="10">
        <f>IF(D55="","",H54)</f>
        <v/>
      </c>
      <c r="G55" s="10">
        <f>IF(D55="","",IF($L$6&lt;&gt;3,$B$8,IF(AND(D55=$L$12,$L$10=$L$8),F55,MIN(F55,ROUND($L$13*E55,2)))))</f>
        <v/>
      </c>
      <c r="H55" s="10">
        <f>IF(D55="","",ROUND(F55-G55,2))</f>
        <v/>
      </c>
      <c r="I55" s="11">
        <f>IF(D55="","",IF(AND($L$9&lt;&gt;"",$L$10=$L$9,D55=$L$12),"Abgang",IF(50=0,"Anschaffung",IF(AND(D55=$L$12,H55=0),"voll abgeschrieben",""))))</f>
        <v/>
      </c>
    </row>
  </sheetData>
  <mergeCells count="2">
    <mergeCell ref="A28:B31"/>
    <mergeCell ref="A27:B27"/>
  </mergeCells>
  <conditionalFormatting sqref="D5:I55">
    <cfRule type="expression" priority="1" dxfId="0">
      <formula>AND($D5&lt;&gt;"",MOD(ROW(),2)=0)</formula>
    </cfRule>
    <cfRule type="expression" priority="2" dxfId="1">
      <formula>$D5&lt;&gt;""</formula>
    </cfRule>
    <cfRule type="expression" priority="3" dxfId="2">
      <formula>$I5="Abgang"</formula>
    </cfRule>
  </conditionalFormatting>
  <conditionalFormatting sqref="B25">
    <cfRule type="expression" priority="4" dxfId="3">
      <formula>AND(ISNUMBER($B$25),$B$25&lt;0)</formula>
    </cfRule>
  </conditionalFormatting>
  <dataValidations count="4">
    <dataValidation sqref="B6" showDropDown="0" showInputMessage="0" showErrorMessage="0" allowBlank="1" type="list">
      <formula1>Nutzungsdauern!$A$8:$A$47</formula1>
    </dataValidation>
    <dataValidation sqref="B10" showDropDown="0" showInputMessage="0" showErrorMessage="1" allowBlank="1" type="list">
      <formula1>"ja,nein"</formula1>
    </dataValidation>
    <dataValidation sqref="B7 B13" showDropDown="0" showInputMessage="0" showErrorMessage="0" allowBlank="1" errorTitle="Datum" error="Bitte ein Datum eingeben, z. B. 15.03.2026." type="date" operator="between">
      <formula1>DATE(1990,1,1)</formula1>
      <formula2>DATE(2100,12,31)</formula2>
    </dataValidation>
    <dataValidation sqref="B9" showDropDown="0" showInputMessage="0" showErrorMessage="0" allowBlank="1" errorTitle="Nutzungsdauer" error="Nutzungsdauer in Jahren, zwischen 0,5 und 50." type="decimal" operator="between">
      <formula1>0.5</formula1>
      <formula2>50</formula2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002060"/>
    <outlinePr summaryBelow="1" summaryRight="1"/>
    <pageSetUpPr fitToPage="1"/>
  </sheetPr>
  <dimension ref="A1:D47"/>
  <sheetViews>
    <sheetView showGridLines="0" tabSelected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3" customWidth="1" min="3" max="3"/>
    <col width="60" customWidth="1" min="4" max="4"/>
  </cols>
  <sheetData>
    <row r="1" ht="30" customHeight="1">
      <c r="A1" s="1" t="inlineStr">
        <is>
          <t>Nutzungsdauern und Grenzen</t>
        </is>
      </c>
      <c r="B1" s="2" t="n"/>
      <c r="C1" s="2" t="n"/>
      <c r="D1" s="2" t="n"/>
    </row>
    <row r="2" ht="18" customHeight="1">
      <c r="A2" s="3" t="inlineStr">
        <is>
          <t>Auswahlliste für den AfA-Rechner · eigene Einträge unten ergänzen</t>
        </is>
      </c>
      <c r="B2" s="2" t="n"/>
      <c r="C2" s="2" t="n"/>
      <c r="D2" s="2" t="n"/>
    </row>
    <row r="4">
      <c r="A4" s="23" t="inlineStr">
        <is>
          <t>Grenze für geringwertige Wirtschaftsgüter (€ netto)</t>
        </is>
      </c>
      <c r="B4" s="24" t="n">
        <v>800</v>
      </c>
      <c r="D4" s="12" t="inlineStr">
        <is>
          <t>Die Werte stammen aus den amtlichen AfA-Tabellen des Bundesfinanzministeriums.</t>
        </is>
      </c>
    </row>
    <row r="5">
      <c r="A5" s="23" t="inlineStr">
        <is>
          <t>Grenze für das Verzeichnis (€ netto)</t>
        </is>
      </c>
      <c r="B5" s="24" t="n">
        <v>250</v>
      </c>
      <c r="D5" s="12" t="inlineStr">
        <is>
          <t>Computer, Hardware und Software: 1 Jahr nach dem BMF-Schreiben vom 22.02.2022.</t>
        </is>
      </c>
    </row>
    <row r="6">
      <c r="D6" s="12" t="inlineStr">
        <is>
          <t>Für alles andere: in der AfA-Tabelle nachschlagen und hier ergänzen.</t>
        </is>
      </c>
    </row>
    <row r="7" ht="30" customHeight="1">
      <c r="A7" s="6" t="inlineStr">
        <is>
          <t>Anlagenklasse</t>
        </is>
      </c>
      <c r="B7" s="6" t="inlineStr">
        <is>
          <t>Nutzungsdauer (Jahre)</t>
        </is>
      </c>
    </row>
    <row r="8">
      <c r="A8" s="25" t="inlineStr">
        <is>
          <t>Computer, Hardware und Software</t>
        </is>
      </c>
      <c r="B8" s="15" t="n">
        <v>1</v>
      </c>
    </row>
    <row r="9">
      <c r="A9" s="25" t="inlineStr">
        <is>
          <t>Mobiltelefon</t>
        </is>
      </c>
      <c r="B9" s="15" t="n">
        <v>5</v>
      </c>
    </row>
    <row r="10">
      <c r="A10" s="25" t="inlineStr">
        <is>
          <t>Pkw und Kombi</t>
        </is>
      </c>
      <c r="B10" s="15" t="n">
        <v>6</v>
      </c>
    </row>
    <row r="11">
      <c r="A11" s="25" t="inlineStr">
        <is>
          <t>Gabelstapler</t>
        </is>
      </c>
      <c r="B11" s="15" t="n">
        <v>8</v>
      </c>
    </row>
    <row r="12">
      <c r="A12" s="25" t="inlineStr">
        <is>
          <t>Lkw</t>
        </is>
      </c>
      <c r="B12" s="15" t="n">
        <v>9</v>
      </c>
    </row>
    <row r="13">
      <c r="A13" s="25" t="inlineStr">
        <is>
          <t>Büromöbel</t>
        </is>
      </c>
      <c r="B13" s="15" t="n">
        <v>13</v>
      </c>
    </row>
    <row r="14">
      <c r="A14" s="25" t="inlineStr">
        <is>
          <t>sonstiges (Nutzungsdauer selbst eintragen)</t>
        </is>
      </c>
      <c r="B14" s="15" t="n"/>
    </row>
    <row r="15">
      <c r="A15" s="25" t="n"/>
      <c r="B15" s="15" t="n"/>
    </row>
    <row r="16">
      <c r="A16" s="25" t="n"/>
      <c r="B16" s="15" t="n"/>
    </row>
    <row r="17">
      <c r="A17" s="25" t="n"/>
      <c r="B17" s="15" t="n"/>
    </row>
    <row r="18">
      <c r="A18" s="25" t="n"/>
      <c r="B18" s="15" t="n"/>
    </row>
    <row r="19">
      <c r="A19" s="25" t="n"/>
      <c r="B19" s="15" t="n"/>
    </row>
    <row r="20">
      <c r="A20" s="25" t="n"/>
      <c r="B20" s="15" t="n"/>
    </row>
    <row r="21">
      <c r="A21" s="25" t="n"/>
      <c r="B21" s="15" t="n"/>
    </row>
    <row r="22">
      <c r="A22" s="25" t="n"/>
      <c r="B22" s="15" t="n"/>
    </row>
    <row r="23">
      <c r="A23" s="25" t="n"/>
      <c r="B23" s="15" t="n"/>
    </row>
    <row r="24">
      <c r="A24" s="25" t="n"/>
      <c r="B24" s="15" t="n"/>
    </row>
    <row r="25">
      <c r="A25" s="25" t="n"/>
      <c r="B25" s="15" t="n"/>
    </row>
    <row r="26">
      <c r="A26" s="25" t="n"/>
      <c r="B26" s="15" t="n"/>
    </row>
    <row r="27">
      <c r="A27" s="25" t="n"/>
      <c r="B27" s="15" t="n"/>
    </row>
    <row r="28">
      <c r="A28" s="25" t="n"/>
      <c r="B28" s="15" t="n"/>
    </row>
    <row r="29">
      <c r="A29" s="25" t="n"/>
      <c r="B29" s="15" t="n"/>
    </row>
    <row r="30">
      <c r="A30" s="25" t="n"/>
      <c r="B30" s="15" t="n"/>
    </row>
    <row r="31">
      <c r="A31" s="25" t="n"/>
      <c r="B31" s="15" t="n"/>
    </row>
    <row r="32">
      <c r="A32" s="25" t="n"/>
      <c r="B32" s="15" t="n"/>
    </row>
    <row r="33">
      <c r="A33" s="25" t="n"/>
      <c r="B33" s="15" t="n"/>
    </row>
    <row r="34">
      <c r="A34" s="25" t="n"/>
      <c r="B34" s="15" t="n"/>
    </row>
    <row r="35">
      <c r="A35" s="25" t="n"/>
      <c r="B35" s="15" t="n"/>
    </row>
    <row r="36">
      <c r="A36" s="25" t="n"/>
      <c r="B36" s="15" t="n"/>
    </row>
    <row r="37">
      <c r="A37" s="25" t="n"/>
      <c r="B37" s="15" t="n"/>
    </row>
    <row r="38">
      <c r="A38" s="25" t="n"/>
      <c r="B38" s="15" t="n"/>
    </row>
    <row r="39">
      <c r="A39" s="25" t="n"/>
      <c r="B39" s="15" t="n"/>
    </row>
    <row r="40">
      <c r="A40" s="25" t="n"/>
      <c r="B40" s="15" t="n"/>
    </row>
    <row r="41">
      <c r="A41" s="25" t="n"/>
      <c r="B41" s="15" t="n"/>
    </row>
    <row r="42">
      <c r="A42" s="25" t="n"/>
      <c r="B42" s="15" t="n"/>
    </row>
    <row r="43">
      <c r="A43" s="25" t="n"/>
      <c r="B43" s="15" t="n"/>
    </row>
    <row r="44">
      <c r="A44" s="25" t="n"/>
      <c r="B44" s="15" t="n"/>
    </row>
    <row r="45">
      <c r="A45" s="25" t="n"/>
      <c r="B45" s="15" t="n"/>
    </row>
    <row r="46">
      <c r="A46" s="25" t="n"/>
      <c r="B46" s="15" t="n"/>
    </row>
    <row r="47">
      <c r="A47" s="25" t="n"/>
      <c r="B47" s="15" t="n"/>
    </row>
  </sheetData>
  <pageMargins left="0.75" right="0.75" top="1" bottom="1" header="0.5" footer="0.5"/>
  <pageSetup orientation="portrait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6C756C"/>
    <outlinePr summaryBelow="1" summaryRight="1"/>
    <pageSetUpPr fitToPage="1"/>
  </sheetPr>
  <dimension ref="A1:C29"/>
  <sheetViews>
    <sheetView showGridLines="0" tabSelected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 ht="30" customHeight="1">
      <c r="A1" s="1" t="inlineStr">
        <is>
          <t>So nutzt du den AfA-Rechner</t>
        </is>
      </c>
      <c r="B1" s="2" t="n"/>
      <c r="C1" s="2" t="n"/>
    </row>
    <row r="2" ht="18" customHeight="1">
      <c r="A2" s="3" t="inlineStr">
        <is>
          <t>Vorlage von ExcelDok · kostenlos, ohne Makros</t>
        </is>
      </c>
      <c r="B2" s="2" t="n"/>
      <c r="C2" s="2" t="n"/>
    </row>
    <row r="4" ht="22" customHeight="1">
      <c r="B4" s="26" t="inlineStr">
        <is>
          <t>Farben</t>
        </is>
      </c>
    </row>
    <row r="5" ht="17" customHeight="1">
      <c r="A5" s="27" t="n"/>
      <c r="B5" s="28" t="inlineStr">
        <is>
          <t>Hellgelb: hier trägst du ein.</t>
        </is>
      </c>
    </row>
    <row r="6" ht="17" customHeight="1">
      <c r="A6" s="29" t="n"/>
      <c r="B6" s="28" t="inlineStr">
        <is>
          <t>Grau: rechnet die Datei selbst. Nicht überschreiben.</t>
        </is>
      </c>
    </row>
    <row r="7" ht="17" customHeight="1">
      <c r="B7" s="28" t="inlineStr">
        <is>
          <t>Hinter den Eingabefeldern steckt ein Kommentar mit Erklärung: Maus auf das Feld halten.</t>
        </is>
      </c>
    </row>
    <row r="8" ht="17" customHeight="1">
      <c r="B8" s="28" t="inlineStr"/>
    </row>
    <row r="9" ht="22" customHeight="1">
      <c r="B9" s="26" t="inlineStr">
        <is>
          <t>Ein Wirtschaftsgut berechnen</t>
        </is>
      </c>
    </row>
    <row r="10" ht="32" customHeight="1">
      <c r="B10" s="28" t="inlineStr">
        <is>
          <t>1. Bezeichnung, Anlagenklasse, Anschaffungsdatum und Anschaffungskosten netto eintragen. Die Nutzungsdauer kommt aus der Anlagenklasse, du kannst sie überschreiben.</t>
        </is>
      </c>
    </row>
    <row r="11" ht="17" customHeight="1">
      <c r="B11" s="28" t="inlineStr">
        <is>
          <t>2. Bis 800 € netto entscheidest du, ob du sofort oder über die Nutzungsdauer abschreibst.</t>
        </is>
      </c>
    </row>
    <row r="12" ht="32" customHeight="1">
      <c r="B12" s="28" t="inlineStr">
        <is>
          <t>3. Rechts steht der Abschreibungsplan: für jedes Jahr die AfA und der Buchwert. Links das Ergebnis für das laufende Jahr.</t>
        </is>
      </c>
    </row>
    <row r="13" ht="32" customHeight="1">
      <c r="B13" s="28" t="inlineStr">
        <is>
          <t>4. Verkaufst oder entsorgst du das Wirtschaftsgut, trägst du das Datum und den Erlös ein. Die Datei rechnet Restbuchwert und Gewinn oder Verlust.</t>
        </is>
      </c>
    </row>
    <row r="14" ht="17" customHeight="1">
      <c r="B14" s="28" t="inlineStr"/>
    </row>
    <row r="15" ht="22" customHeight="1">
      <c r="B15" s="26" t="inlineStr">
        <is>
          <t>Mehrere Wirtschaftsgüter</t>
        </is>
      </c>
    </row>
    <row r="16" ht="32" customHeight="1">
      <c r="B16" s="28" t="inlineStr">
        <is>
          <t>Für jedes weitere Wirtschaftsgut das Blatt AfA-Rechner kopieren: Rechtsklick auf das Register, Verschieben oder kopieren, Haken bei Kopie erstellen. Die Blätter sind voneinander unabhängig.</t>
        </is>
      </c>
    </row>
    <row r="17" ht="17" customHeight="1">
      <c r="B17" s="28" t="inlineStr"/>
    </row>
    <row r="18" ht="22" customHeight="1">
      <c r="B18" s="26" t="inlineStr">
        <is>
          <t>So rechnet die Datei</t>
        </is>
      </c>
    </row>
    <row r="19" ht="32" customHeight="1">
      <c r="B19" s="28" t="inlineStr">
        <is>
          <t>Linear und monatsgenau: der Anschaffungsmonat zählt voll, im Jahr des Abgangs zählt der Abgangsmonat mit. Jede Jahres-AfA wird auf Cent gerundet, im letzten Jahr bleibt so kein Rest stehen.</t>
        </is>
      </c>
    </row>
    <row r="20" ht="32" customHeight="1">
      <c r="B20" s="28" t="inlineStr">
        <is>
          <t>Geringwertige Wirtschaftsgüter bis 800 € netto und Computer, Hardware und Software mit einem Jahr Nutzungsdauer werden voll im Anschaffungsjahr abgeschrieben.</t>
        </is>
      </c>
    </row>
    <row r="21" ht="32" customHeight="1">
      <c r="B21" s="28" t="inlineStr">
        <is>
          <t>Nicht enthalten sind der Sammelposten für Wirtschaftsgüter von 250 bis 1.000 € und die degressive AfA. Beides ist ein Wahlrecht, das du mit deinem Steuerberater entscheidest.</t>
        </is>
      </c>
    </row>
    <row r="22" ht="17" customHeight="1">
      <c r="B22" s="28" t="inlineStr"/>
    </row>
    <row r="23" ht="22" customHeight="1">
      <c r="B23" s="26" t="inlineStr">
        <is>
          <t>Was diese Vorlage nicht kann</t>
        </is>
      </c>
    </row>
    <row r="24" ht="32" customHeight="1">
      <c r="B24" s="28" t="inlineStr">
        <is>
          <t>Sie rechnet ein Wirtschaftsgut je Blatt. Sie führt kein Verzeichnis aller Anlagen und liefert keine Summen für die Anlage AVEÜR.</t>
        </is>
      </c>
    </row>
    <row r="25" ht="47" customHeight="1">
      <c r="B25" s="30" t="inlineStr">
        <is>
          <t>Das macht das Anlagenverzeichnis: alle Wirtschaftsgüter an einem Ort, Abschreibung und Buchwerte für alle Jahre, Zugänge und Abgänge, Jahressummen für die Anlage AVEÜR. Einmal 40 €: exceldok.de/anlagenverzeichnis/</t>
        </is>
      </c>
    </row>
    <row r="26" ht="17" customHeight="1">
      <c r="B26" s="28" t="inlineStr"/>
    </row>
    <row r="27" ht="22" customHeight="1">
      <c r="B27" s="26" t="inlineStr">
        <is>
          <t>Hinweis</t>
        </is>
      </c>
    </row>
    <row r="28" ht="32" customHeight="1">
      <c r="B28" s="28" t="inlineStr">
        <is>
          <t>Diese Vorlage ersetzt keine Steuerberatung. Die Nutzungsdauer richtet sich nach den amtlichen AfA-Tabellen, im Einzelfall kann sie abweichen.</t>
        </is>
      </c>
    </row>
    <row r="29" ht="17" customHeight="1">
      <c r="B29" s="28" t="inlineStr">
        <is>
          <t>Fragen oder Wünsche: info@exceldok.de · Igor Schmidt, ExcelDok</t>
        </is>
      </c>
    </row>
  </sheetData>
  <hyperlinks>
    <hyperlink xmlns:r="http://schemas.openxmlformats.org/officeDocument/2006/relationships" ref="B25" r:id="rId1"/>
  </hyperlink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ExcelDok, Igor Schmidt</dc:creator>
  <dc:title xmlns:dc="http://purl.org/dc/elements/1.1/">AfA-Rechner (Vorlage)</dc:title>
  <dcterms:created xmlns:dcterms="http://purl.org/dc/terms/" xmlns:xsi="http://www.w3.org/2001/XMLSchema-instance" xsi:type="dcterms:W3CDTF">2026-10-21T18:50:23Z</dcterms:created>
  <dcterms:modified xmlns:dcterms="http://purl.org/dc/terms/" xmlns:xsi="http://www.w3.org/2001/XMLSchema-instance" xsi:type="dcterms:W3CDTF">2026-10-21T18:50:23Z</dcterms:modified>
</cp:coreProperties>
</file>