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ngangsbuch" sheetId="1" state="visible" r:id="rId1"/>
    <sheet xmlns:r="http://schemas.openxmlformats.org/officeDocument/2006/relationships" name="Einstellungen" sheetId="2" state="visible" r:id="rId2"/>
    <sheet xmlns:r="http://schemas.openxmlformats.org/officeDocument/2006/relationships" name="Lieferanten" sheetId="3" state="visible" r:id="rId3"/>
    <sheet xmlns:r="http://schemas.openxmlformats.org/officeDocument/2006/relationships" name="Auswertung" sheetId="4" state="visible" r:id="rId4"/>
    <sheet xmlns:r="http://schemas.openxmlformats.org/officeDocument/2006/relationships" name="Anleitung" sheetId="5" state="visible" r:id="rId5"/>
  </sheets>
  <definedNames>
    <definedName name="_xlnm._FilterDatabase" localSheetId="0" hidden="1">'Eingangsbuch'!$A$6:$Y$506</definedName>
    <definedName name="_xlnm.Print_Titles" localSheetId="0">'Eingangsbuch'!$6:$6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DD.MM.YYYY"/>
  </numFmts>
  <fonts count="17">
    <font>
      <name val="Calibri"/>
      <family val="2"/>
      <color theme="1"/>
      <sz val="11"/>
      <scheme val="minor"/>
    </font>
    <font>
      <name val="Segoe UI Semibold"/>
      <color rgb="00FFFFFF"/>
      <sz val="16"/>
    </font>
    <font>
      <name val="Segoe UI"/>
      <color rgb="00B0D0B4"/>
      <sz val="9"/>
    </font>
    <font>
      <name val="Segoe UI Semibold"/>
      <color rgb="00212521"/>
      <sz val="10"/>
    </font>
    <font>
      <name val="Segoe UI Semibold"/>
      <color rgb="00FFFFFF"/>
      <sz val="10"/>
    </font>
    <font>
      <name val="Segoe UI"/>
      <color rgb="00212521"/>
      <sz val="10"/>
    </font>
    <font>
      <name val="Segoe UI"/>
      <color rgb="00606A60"/>
      <sz val="10"/>
    </font>
    <font>
      <name val="Segoe UI"/>
      <color rgb="00606A60"/>
      <sz val="9"/>
    </font>
    <font>
      <name val="Segoe UI Semibold"/>
      <color rgb="00C00000"/>
      <sz val="10"/>
    </font>
    <font>
      <name val="Segoe UI Semibold"/>
      <color rgb="001A6A24"/>
      <sz val="10"/>
    </font>
    <font>
      <name val="Segoe UI Semibold"/>
      <color rgb="000D3512"/>
      <sz val="11"/>
    </font>
    <font>
      <name val="Segoe UI"/>
      <i val="1"/>
      <color rgb="00606A60"/>
      <sz val="10"/>
    </font>
    <font>
      <name val="Segoe UI"/>
      <color rgb="00C00000"/>
      <sz val="10"/>
    </font>
    <font>
      <name val="Segoe UI"/>
      <color rgb="001A6A24"/>
      <sz val="10"/>
    </font>
    <font>
      <name val="Segoe UI"/>
      <i val="1"/>
      <color rgb="00606A60"/>
      <sz val="9"/>
    </font>
    <font>
      <name val="Segoe UI Semibold"/>
      <color rgb="000D3512"/>
      <sz val="12"/>
    </font>
    <font>
      <name val="Segoe UI"/>
      <color rgb="000070C0"/>
      <sz val="10"/>
      <u val="single"/>
    </font>
  </fonts>
  <fills count="6">
    <fill>
      <patternFill/>
    </fill>
    <fill>
      <patternFill patternType="gray125"/>
    </fill>
    <fill>
      <patternFill patternType="solid">
        <fgColor rgb="000D3512"/>
        <bgColor rgb="000D3512"/>
      </patternFill>
    </fill>
    <fill>
      <patternFill patternType="solid">
        <fgColor rgb="00FFFFCC"/>
        <bgColor rgb="00FFFFCC"/>
      </patternFill>
    </fill>
    <fill>
      <patternFill patternType="solid">
        <fgColor rgb="00E8E8E8"/>
        <bgColor rgb="00E8E8E8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C8D4C6"/>
      </left>
      <right style="thin">
        <color rgb="00C8D4C6"/>
      </right>
      <top style="thin">
        <color rgb="00C8D4C6"/>
      </top>
      <bottom style="thin">
        <color rgb="00C8D4C6"/>
      </bottom>
    </border>
    <border>
      <top style="medium">
        <color rgb="000D3512"/>
      </top>
    </border>
    <border>
      <bottom style="thin">
        <color rgb="00E2EFDA"/>
      </bottom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7" fillId="0" borderId="0" applyAlignment="1" pivotButton="0" quotePrefix="0" xfId="0">
      <alignment horizontal="center" wrapText="1"/>
    </xf>
    <xf numFmtId="4" fontId="3" fillId="4" borderId="1" pivotButton="0" quotePrefix="0" xfId="0"/>
    <xf numFmtId="4" fontId="9" fillId="4" borderId="1" pivotButton="0" quotePrefix="0" xfId="0"/>
    <xf numFmtId="4" fontId="8" fillId="4" borderId="1" pivotButton="0" quotePrefix="0" xfId="0"/>
    <xf numFmtId="0" fontId="4" fillId="2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/>
    </xf>
    <xf numFmtId="165" fontId="5" fillId="3" borderId="1" pivotButton="0" quotePrefix="0" xfId="0"/>
    <xf numFmtId="49" fontId="5" fillId="3" borderId="1" pivotButton="0" quotePrefix="0" xfId="0"/>
    <xf numFmtId="4" fontId="5" fillId="3" borderId="1" pivotButton="0" quotePrefix="0" xfId="0"/>
    <xf numFmtId="9" fontId="5" fillId="3" borderId="1" applyAlignment="1" pivotButton="0" quotePrefix="0" xfId="0">
      <alignment horizontal="center"/>
    </xf>
    <xf numFmtId="4" fontId="5" fillId="4" borderId="1" pivotButton="0" quotePrefix="0" xfId="0"/>
    <xf numFmtId="165" fontId="5" fillId="4" borderId="1" pivotButton="0" quotePrefix="0" xfId="0"/>
    <xf numFmtId="49" fontId="5" fillId="4" borderId="1" applyAlignment="1" pivotButton="0" quotePrefix="0" xfId="0">
      <alignment horizontal="center"/>
    </xf>
    <xf numFmtId="49" fontId="5" fillId="4" borderId="1" pivotButton="0" quotePrefix="0" xfId="0"/>
    <xf numFmtId="49" fontId="5" fillId="3" borderId="1" applyAlignment="1" pivotButton="0" quotePrefix="0" xfId="0">
      <alignment horizontal="center"/>
    </xf>
    <xf numFmtId="0" fontId="3" fillId="0" borderId="0" pivotButton="0" quotePrefix="0" xfId="0"/>
    <xf numFmtId="1" fontId="0" fillId="3" borderId="1" pivotButton="0" quotePrefix="0" xfId="0"/>
    <xf numFmtId="0" fontId="6" fillId="0" borderId="0" pivotButton="0" quotePrefix="0" xfId="0"/>
    <xf numFmtId="0" fontId="5" fillId="3" borderId="1" pivotButton="0" quotePrefix="0" xfId="0"/>
    <xf numFmtId="1" fontId="5" fillId="3" borderId="1" pivotButton="0" quotePrefix="0" xfId="0"/>
    <xf numFmtId="164" fontId="5" fillId="3" borderId="1" pivotButton="0" quotePrefix="0" xfId="0"/>
    <xf numFmtId="1" fontId="5" fillId="4" borderId="1" pivotButton="0" quotePrefix="0" xfId="0"/>
    <xf numFmtId="1" fontId="3" fillId="3" borderId="1" pivotButton="0" quotePrefix="0" xfId="0"/>
    <xf numFmtId="0" fontId="10" fillId="0" borderId="0" pivotButton="0" quotePrefix="0" xfId="0"/>
    <xf numFmtId="4" fontId="5" fillId="0" borderId="1" pivotButton="0" quotePrefix="0" xfId="0"/>
    <xf numFmtId="1" fontId="5" fillId="0" borderId="1" pivotButton="0" quotePrefix="0" xfId="0"/>
    <xf numFmtId="49" fontId="5" fillId="0" borderId="3" pivotButton="0" quotePrefix="0" xfId="0"/>
    <xf numFmtId="1" fontId="5" fillId="0" borderId="3" pivotButton="0" quotePrefix="0" xfId="0"/>
    <xf numFmtId="4" fontId="5" fillId="0" borderId="3" pivotButton="0" quotePrefix="0" xfId="0"/>
    <xf numFmtId="164" fontId="5" fillId="0" borderId="3" pivotButton="0" quotePrefix="0" xfId="0"/>
    <xf numFmtId="4" fontId="5" fillId="5" borderId="1" pivotButton="0" quotePrefix="0" xfId="0"/>
    <xf numFmtId="1" fontId="5" fillId="5" borderId="1" pivotButton="0" quotePrefix="0" xfId="0"/>
    <xf numFmtId="1" fontId="3" fillId="0" borderId="2" pivotButton="0" quotePrefix="0" xfId="0"/>
    <xf numFmtId="4" fontId="3" fillId="0" borderId="2" pivotButton="0" quotePrefix="0" xfId="0"/>
    <xf numFmtId="0" fontId="8" fillId="0" borderId="0" pivotButton="0" quotePrefix="0" xfId="0"/>
    <xf numFmtId="1" fontId="12" fillId="0" borderId="1" pivotButton="0" quotePrefix="0" xfId="0"/>
    <xf numFmtId="4" fontId="12" fillId="0" borderId="1" pivotButton="0" quotePrefix="0" xfId="0"/>
    <xf numFmtId="0" fontId="5" fillId="0" borderId="0" pivotButton="0" quotePrefix="0" xfId="0"/>
    <xf numFmtId="0" fontId="9" fillId="0" borderId="0" pivotButton="0" quotePrefix="0" xfId="0"/>
    <xf numFmtId="1" fontId="13" fillId="0" borderId="1" pivotButton="0" quotePrefix="0" xfId="0"/>
    <xf numFmtId="4" fontId="13" fillId="0" borderId="1" pivotButton="0" quotePrefix="0" xfId="0"/>
    <xf numFmtId="0" fontId="14" fillId="0" borderId="0" applyAlignment="1" pivotButton="0" quotePrefix="0" xfId="0">
      <alignment vertical="top" wrapText="1"/>
    </xf>
    <xf numFmtId="0" fontId="11" fillId="0" borderId="0" pivotButton="0" quotePrefix="0" xfId="0"/>
    <xf numFmtId="4" fontId="11" fillId="0" borderId="0" pivotButton="0" quotePrefix="0" xfId="0"/>
    <xf numFmtId="0" fontId="15" fillId="0" borderId="0" applyAlignment="1" pivotButton="0" quotePrefix="0" xfId="0">
      <alignment vertical="top" wrapText="1"/>
    </xf>
    <xf numFmtId="0" fontId="0" fillId="3" borderId="1" pivotButton="0" quotePrefix="0" xfId="0"/>
    <xf numFmtId="0" fontId="5" fillId="0" borderId="0" applyAlignment="1" pivotButton="0" quotePrefix="0" xfId="0">
      <alignment vertical="top" wrapText="1"/>
    </xf>
    <xf numFmtId="0" fontId="0" fillId="4" borderId="1" pivotButton="0" quotePrefix="0" xfId="0"/>
    <xf numFmtId="0" fontId="16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Segoe UI"/>
        <b val="1"/>
        <color rgb="00FFFFFF"/>
      </font>
      <fill>
        <patternFill patternType="solid">
          <fgColor rgb="00C00000"/>
          <bgColor rgb="00C00000"/>
        </patternFill>
      </fill>
    </dxf>
    <dxf>
      <font>
        <name val="Segoe UI"/>
        <b val="1"/>
        <color rgb="00FFFFFF"/>
      </font>
      <fill>
        <patternFill patternType="solid">
          <fgColor rgb="0000B050"/>
          <bgColor rgb="0000B050"/>
        </patternFill>
      </fill>
    </dxf>
    <dxf>
      <font>
        <name val="Segoe UI"/>
        <b val="1"/>
        <color rgb="00212521"/>
      </font>
      <fill>
        <patternFill patternType="solid">
          <fgColor rgb="00FFC000"/>
          <bgColor rgb="00FFC000"/>
        </patternFill>
      </fill>
    </dxf>
    <dxf>
      <font>
        <name val="Segoe UI"/>
        <b val="1"/>
        <color rgb="00FFFFFF"/>
      </font>
      <fill>
        <patternFill patternType="solid">
          <fgColor rgb="000070C0"/>
          <bgColor rgb="000070C0"/>
        </patternFill>
      </fill>
    </dxf>
    <dxf>
      <font>
        <name val="Segoe U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ExcelDok</author>
  </authors>
  <commentList>
    <comment ref="A6" authorId="0" shapeId="0">
      <text>
        <t>Zählt automatisch, sobald ein Lieferant eingetragen ist.</t>
      </text>
    </comment>
    <comment ref="B6" authorId="0" shapeId="0">
      <text>
        <t>Tag, an dem die Rechnung bei dir angekommen ist.</t>
      </text>
    </comment>
    <comment ref="C6" authorId="0" shapeId="0">
      <text>
        <t>Datum auf der Rechnung. Ab hier zählen Zahlungsziel und Skontofrist, danach richtet sich die Auswertung.</t>
      </text>
    </comment>
    <comment ref="D6" authorId="0" shapeId="0">
      <text>
        <t>Nummer des Lieferanten, genau wie auf der Rechnung. Doppelte Nummern beim selben Lieferanten werden gemeldet.</t>
      </text>
    </comment>
    <comment ref="E6" authorId="0" shapeId="0">
      <text>
        <t>Aus der Liste wählen. Neue Lieferanten im Blatt Lieferanten anlegen, dann gelten Zahlungsziel und Skonto automatisch.</t>
      </text>
    </comment>
    <comment ref="F6" authorId="0" shapeId="0">
      <text>
        <t>Was wurde geliefert oder geleistet?</t>
      </text>
    </comment>
    <comment ref="G6" authorId="0" shapeId="0">
      <text>
        <t>Aus der Liste wählen. Die Liste pflegst du im Blatt Einstellungen.</t>
      </text>
    </comment>
    <comment ref="H6" authorId="0" shapeId="0">
      <text>
        <t>Hat eine Rechnung zwei Steuersätze, trag sie in zwei Zeilen mit derselben Rechnungsnummer ein. Der Doppelt-Hinweis zeigt das dann an, das ist in Ordnung.</t>
      </text>
    </comment>
    <comment ref="I6" authorId="0" shapeId="0">
      <text>
        <t>19 %, 7 % oder 0 % wie auf der Rechnung.</t>
      </text>
    </comment>
    <comment ref="J6" authorId="0" shapeId="0">
      <text>
        <t>Netto mal Steuersatz, auf Cent gerundet. Weicht der Betrag auf der Rechnung ab, gilt die Rechnung: dann hier überschreiben.</t>
      </text>
    </comment>
    <comment ref="L6" authorId="0" shapeId="0">
      <text>
        <t>Zahlungsziel aus der Lieferantenliste, sonst das Standard-Zahlungsziel aus den Einstellungen.</t>
      </text>
    </comment>
    <comment ref="M6" authorId="0" shapeId="0">
      <text>
        <t>Rechnungsdatum plus Zahlungsziel. Steht auf der Rechnung ein anderes Datum, trag es rechts daneben ein.</t>
      </text>
    </comment>
    <comment ref="N6" authorId="0" shapeId="0">
      <text>
        <t>Nur ausfüllen, wenn die Rechnung ein eigenes Fälligkeitsdatum nennt. Es ersetzt dann das berechnete.</t>
      </text>
    </comment>
    <comment ref="O6" authorId="0" shapeId="0">
      <text>
        <t>Rechnungsdatum plus Skontofrist aus der Lieferantenliste.</t>
      </text>
    </comment>
    <comment ref="P6" authorId="0" shapeId="0">
      <text>
        <t>Brutto mal Skontosatz. So viel sparst du, wenn du bis 'Skonto bis' zahlst.</t>
      </text>
    </comment>
    <comment ref="R6" authorId="0" shapeId="0">
      <text>
        <t>Leer lassen, wenn voll bezahlt. Bei einer Teilzahlung den gezahlten Betrag eintragen.</t>
      </text>
    </comment>
    <comment ref="T6" authorId="0" shapeId="0">
      <text>
        <t>Was noch zu zahlen ist.</t>
      </text>
    </comment>
    <comment ref="U6" authorId="0" shapeId="0">
      <text>
        <t>offen, Skonto möglich, überfällig, teilbezahlt oder bezahlt.</t>
      </text>
    </comment>
    <comment ref="V6" authorId="0" shapeId="0">
      <text>
        <t>Meldet doppelt erfasste Rechnungen, fehlende Ablage bei E-Rechnungen und ungeprüfte Pflichtangaben.</t>
      </text>
    </comment>
    <comment ref="W6" authorId="0" shapeId="0">
      <text>
        <t>Kam die Rechnung als E-Rechnung (XRechnung oder ZUGFeRD)? Dann muss die XML-Datei im Original aufbewahrt werden.</t>
      </text>
    </comment>
    <comment ref="X6" authorId="0" shapeId="0">
      <text>
        <t>Stehen Name und Anschrift, Steuernummer, Datum, Rechnungsnummer, Leistung, Leistungszeitpunkt, Entgelt und Steuer auf der Rechnung? Wichtig für den Vorsteuerabzug.</t>
      </text>
    </comment>
    <comment ref="Y6" authorId="0" shapeId="0">
      <text>
        <t>Wo liegt der Beleg? Ordner und Dateiname.</t>
      </text>
    </comment>
  </commentList>
</comments>
</file>

<file path=xl/comments/comment2.xml><?xml version="1.0" encoding="utf-8"?>
<comments xmlns="http://schemas.openxmlformats.org/spreadsheetml/2006/main">
  <authors>
    <author>ExcelDok</author>
  </authors>
  <commentList>
    <comment ref="A5" authorId="0" shapeId="0">
      <text>
        <t>Gilt für Lieferanten, die nicht in der Lieferantenliste stehen oder dort kein Zahlungsziel haben.</t>
      </text>
    </comment>
  </commentList>
</comments>
</file>

<file path=xl/comments/comment3.xml><?xml version="1.0" encoding="utf-8"?>
<comments xmlns="http://schemas.openxmlformats.org/spreadsheetml/2006/main">
  <authors>
    <author>ExcelDok</author>
  </authors>
  <commentList>
    <comment ref="C5" authorId="0" shapeId="0">
      <text>
        <t>Skontosatz der Rechnung, z. B. 2 %. Leer lassen, wenn der Lieferant kein Skonto gibt.</t>
      </text>
    </comment>
    <comment ref="D5" authorId="0" shapeId="0">
      <text>
        <t>Innerhalb wie vieler Tage ab Rechnungsdatum Skonto abgezogen werden darf, z. B. 10.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exceldok.de/buchhaltung/" TargetMode="External" Id="rId1"/></Relationships>
</file>

<file path=xl/worksheets/sheet1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Y506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1" customWidth="1" min="3" max="3"/>
    <col width="17" customWidth="1" min="4" max="4"/>
    <col width="33" customWidth="1" min="5" max="5"/>
    <col width="26" customWidth="1" min="6" max="6"/>
    <col width="20" customWidth="1" min="7" max="7"/>
    <col width="11" customWidth="1" min="8" max="8"/>
    <col width="8" customWidth="1" min="9" max="9"/>
    <col width="10" customWidth="1" min="10" max="10"/>
    <col width="11" customWidth="1" min="11" max="11"/>
    <col width="8" customWidth="1" min="12" max="12"/>
    <col width="11" customWidth="1" min="13" max="13"/>
    <col width="11" customWidth="1" min="14" max="14"/>
    <col width="11" customWidth="1" min="15" max="15"/>
    <col width="10" customWidth="1" min="16" max="16"/>
    <col width="11" customWidth="1" min="17" max="17"/>
    <col width="11" customWidth="1" min="18" max="18"/>
    <col width="13" customWidth="1" min="19" max="19"/>
    <col width="10" customWidth="1" min="20" max="20"/>
    <col width="16" customWidth="1" min="21" max="21"/>
    <col width="23" customWidth="1" min="22" max="22"/>
    <col width="11" customWidth="1" min="23" max="23"/>
    <col width="15" customWidth="1" min="24" max="24"/>
    <col width="30" customWidth="1" min="25" max="25"/>
  </cols>
  <sheetData>
    <row r="1" ht="30" customHeight="1">
      <c r="A1" s="1" t="inlineStr">
        <is>
          <t>Rechnungseingangsbuch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</row>
    <row r="2" ht="18" customHeight="1">
      <c r="A2" s="3" t="inlineStr">
        <is>
          <t>Kostenlose Vorlage von ExcelDok · exceldok.de · hellgelbe Felder ausfüllen, graue rechnen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</row>
    <row r="3" ht="26" customHeight="1">
      <c r="H3" s="4" t="inlineStr">
        <is>
          <t>Netto</t>
        </is>
      </c>
      <c r="J3" s="4" t="inlineStr">
        <is>
          <t>USt</t>
        </is>
      </c>
      <c r="K3" s="4" t="inlineStr">
        <is>
          <t>Brutto</t>
        </is>
      </c>
      <c r="P3" s="4" t="inlineStr">
        <is>
          <t>Skonto jetzt möglich</t>
        </is>
      </c>
      <c r="T3" s="4" t="inlineStr">
        <is>
          <t>Noch offen</t>
        </is>
      </c>
      <c r="U3" s="4" t="inlineStr">
        <is>
          <t>davon überfällig</t>
        </is>
      </c>
    </row>
    <row r="4">
      <c r="H4" s="5">
        <f>SUM(H7:H506)</f>
        <v/>
      </c>
      <c r="J4" s="5">
        <f>SUM(J7:J506)</f>
        <v/>
      </c>
      <c r="K4" s="5">
        <f>SUM(K7:K506)</f>
        <v/>
      </c>
      <c r="P4" s="6">
        <f>SUMIF(U7:U506,"Skonto möglich",P7:P506)</f>
        <v/>
      </c>
      <c r="T4" s="5">
        <f>SUM(T7:T506)</f>
        <v/>
      </c>
      <c r="U4" s="7">
        <f>SUMIF(U7:U506,"überfällig",T7:T506)</f>
        <v/>
      </c>
    </row>
    <row r="6" ht="46" customHeight="1">
      <c r="A6" s="8" t="inlineStr">
        <is>
          <t>Lfd. Nr.</t>
        </is>
      </c>
      <c r="B6" s="8" t="inlineStr">
        <is>
          <t>Eingang am</t>
        </is>
      </c>
      <c r="C6" s="8" t="inlineStr">
        <is>
          <t>Rechnungs­datum</t>
        </is>
      </c>
      <c r="D6" s="8" t="inlineStr">
        <is>
          <t>Rechnungs­nummer</t>
        </is>
      </c>
      <c r="E6" s="8" t="inlineStr">
        <is>
          <t>Lieferant</t>
        </is>
      </c>
      <c r="F6" s="8" t="inlineStr">
        <is>
          <t>Leistung / Gegenstand</t>
        </is>
      </c>
      <c r="G6" s="8" t="inlineStr">
        <is>
          <t>Kostenart</t>
        </is>
      </c>
      <c r="H6" s="8" t="inlineStr">
        <is>
          <t>Netto (€)</t>
        </is>
      </c>
      <c r="I6" s="8" t="inlineStr">
        <is>
          <t>USt-Satz</t>
        </is>
      </c>
      <c r="J6" s="8" t="inlineStr">
        <is>
          <t>USt (€)</t>
        </is>
      </c>
      <c r="K6" s="8" t="inlineStr">
        <is>
          <t>Brutto (€)</t>
        </is>
      </c>
      <c r="L6" s="8" t="inlineStr">
        <is>
          <t>Ziel (Tage)</t>
        </is>
      </c>
      <c r="M6" s="8" t="inlineStr">
        <is>
          <t>Fällig am</t>
        </is>
      </c>
      <c r="N6" s="8" t="inlineStr">
        <is>
          <t>Fällig abweichend</t>
        </is>
      </c>
      <c r="O6" s="8" t="inlineStr">
        <is>
          <t>Skonto bis</t>
        </is>
      </c>
      <c r="P6" s="8" t="inlineStr">
        <is>
          <t>Skonto (€)</t>
        </is>
      </c>
      <c r="Q6" s="8" t="inlineStr">
        <is>
          <t>Bezahlt am</t>
        </is>
      </c>
      <c r="R6" s="8" t="inlineStr">
        <is>
          <t>Bezahlt (€)</t>
        </is>
      </c>
      <c r="S6" s="8" t="inlineStr">
        <is>
          <t>Zahlungsart</t>
        </is>
      </c>
      <c r="T6" s="8" t="inlineStr">
        <is>
          <t>Rest (€)</t>
        </is>
      </c>
      <c r="U6" s="8" t="inlineStr">
        <is>
          <t>Status</t>
        </is>
      </c>
      <c r="V6" s="8" t="inlineStr">
        <is>
          <t>Prüfhinweis</t>
        </is>
      </c>
      <c r="W6" s="8" t="inlineStr">
        <is>
          <t>E-Rechnung</t>
        </is>
      </c>
      <c r="X6" s="8" t="inlineStr">
        <is>
          <t>Pflicht­angaben geprüft</t>
        </is>
      </c>
      <c r="Y6" s="8" t="inlineStr">
        <is>
          <t>Ablage / Datei</t>
        </is>
      </c>
    </row>
    <row r="7">
      <c r="A7" s="9">
        <f>IF(E7="","",COUNTA(E$7:E7))</f>
        <v/>
      </c>
      <c r="B7" s="10" t="n">
        <v>46275</v>
      </c>
      <c r="C7" s="10" t="n">
        <v>46273</v>
      </c>
      <c r="D7" s="11" t="inlineStr">
        <is>
          <t>RE-4711</t>
        </is>
      </c>
      <c r="E7" s="11" t="inlineStr">
        <is>
          <t>Muster Bürobedarf GmbH (Beispiel)</t>
        </is>
      </c>
      <c r="F7" s="11" t="inlineStr">
        <is>
          <t>Druckerpapier und Toner</t>
        </is>
      </c>
      <c r="G7" s="11" t="inlineStr">
        <is>
          <t>Büromaterial</t>
        </is>
      </c>
      <c r="H7" s="12" t="n">
        <v>84.5</v>
      </c>
      <c r="I7" s="13" t="n">
        <v>0.19</v>
      </c>
      <c r="J7" s="14">
        <f>IF(H7="","",ROUND(H7*I7,2))</f>
        <v/>
      </c>
      <c r="K7" s="14">
        <f>IF(H7="","",H7+N(J7))</f>
        <v/>
      </c>
      <c r="L7" s="9">
        <f>IF(E7="","",IFERROR(IF(INDEX(Lieferanten!$B$6:$B$205,MATCH(E7,Lieferanten!$A$6:$A$205,0))="",Einstellungen!$A$5,INDEX(Lieferanten!$B$6:$B$205,MATCH(E7,Lieferanten!$A$6:$A$205,0))),Einstellungen!$A$5))</f>
        <v/>
      </c>
      <c r="M7" s="15">
        <f>IF(C7="","",IF(N7&lt;&gt;"",N7,C7+L7))</f>
        <v/>
      </c>
      <c r="N7" s="10" t="n"/>
      <c r="O7" s="15">
        <f>IF(C7="","",IFERROR(IF(OR(INDEX(Lieferanten!$C$6:$C$205,MATCH(E7,Lieferanten!$A$6:$A$205,0))="",INDEX(Lieferanten!$D$6:$D$205,MATCH(E7,Lieferanten!$A$6:$A$205,0))=""),"",C7+INDEX(Lieferanten!$D$6:$D$205,MATCH(E7,Lieferanten!$A$6:$A$205,0))),""))</f>
        <v/>
      </c>
      <c r="P7" s="14">
        <f>IF(OR(H7="",O7=""),"",ROUND(K7*INDEX(Lieferanten!$C$6:$C$205,MATCH(E7,Lieferanten!$A$6:$A$205,0)),2))</f>
        <v/>
      </c>
      <c r="Q7" s="10" t="n">
        <v>46278</v>
      </c>
      <c r="R7" s="12" t="n">
        <v>98.55</v>
      </c>
      <c r="S7" s="11" t="inlineStr">
        <is>
          <t>Überweisung</t>
        </is>
      </c>
      <c r="T7" s="14">
        <f>IF(H7="","",IF(U7="bezahlt",0,K7-N(R7)))</f>
        <v/>
      </c>
      <c r="U7" s="16">
        <f>IF(H7="","",IF(Q7&lt;&gt;"",IF(OR(R7="",R7&gt;=K7-N(P7)-0.005),"bezahlt","teilbezahlt"),IF(IF(O7="",FALSE,TODAY()&lt;=O7),"Skonto möglich",IF(IF(M7="",FALSE,TODAY()&gt;M7),"überfällig","offen"))))</f>
        <v/>
      </c>
      <c r="V7" s="17">
        <f>IF(H7="","",IF(AND(D7&lt;&gt;"",COUNTIFS(E$7:E$506,E7,D$7:D$506,D7)&gt;1),"doppelt erfasst?",IF(AND(W7="ja",Y7=""),"XML-Datei ablegen",IF(X7&lt;&gt;"ja","Pflichtangaben prüfen",""))))</f>
        <v/>
      </c>
      <c r="W7" s="18" t="inlineStr">
        <is>
          <t>nein</t>
        </is>
      </c>
      <c r="X7" s="18" t="inlineStr">
        <is>
          <t>ja</t>
        </is>
      </c>
      <c r="Y7" s="11" t="inlineStr">
        <is>
          <t>Belege\Muster_RE-4711.pdf</t>
        </is>
      </c>
    </row>
    <row r="8">
      <c r="A8" s="9">
        <f>IF(E8="","",COUNTA(E$7:E8))</f>
        <v/>
      </c>
      <c r="B8" s="10" t="n">
        <v>46295</v>
      </c>
      <c r="C8" s="10" t="n">
        <v>46294</v>
      </c>
      <c r="D8" s="11" t="inlineStr">
        <is>
          <t>2026-118833</t>
        </is>
      </c>
      <c r="E8" s="11" t="inlineStr">
        <is>
          <t>Muster Telekom AG (Beispiel)</t>
        </is>
      </c>
      <c r="F8" s="11" t="inlineStr">
        <is>
          <t>Telefon und Internet</t>
        </is>
      </c>
      <c r="G8" s="11" t="inlineStr">
        <is>
          <t>Telefon und Internet</t>
        </is>
      </c>
      <c r="H8" s="12" t="n">
        <v>49.9</v>
      </c>
      <c r="I8" s="13" t="n">
        <v>0.19</v>
      </c>
      <c r="J8" s="14">
        <f>IF(H8="","",ROUND(H8*I8,2))</f>
        <v/>
      </c>
      <c r="K8" s="14">
        <f>IF(H8="","",H8+N(J8))</f>
        <v/>
      </c>
      <c r="L8" s="9">
        <f>IF(E8="","",IFERROR(IF(INDEX(Lieferanten!$B$6:$B$205,MATCH(E8,Lieferanten!$A$6:$A$205,0))="",Einstellungen!$A$5,INDEX(Lieferanten!$B$6:$B$205,MATCH(E8,Lieferanten!$A$6:$A$205,0))),Einstellungen!$A$5))</f>
        <v/>
      </c>
      <c r="M8" s="15">
        <f>IF(C8="","",IF(N8&lt;&gt;"",N8,C8+L8))</f>
        <v/>
      </c>
      <c r="N8" s="10" t="n"/>
      <c r="O8" s="15">
        <f>IF(C8="","",IFERROR(IF(OR(INDEX(Lieferanten!$C$6:$C$205,MATCH(E8,Lieferanten!$A$6:$A$205,0))="",INDEX(Lieferanten!$D$6:$D$205,MATCH(E8,Lieferanten!$A$6:$A$205,0))=""),"",C8+INDEX(Lieferanten!$D$6:$D$205,MATCH(E8,Lieferanten!$A$6:$A$205,0))),""))</f>
        <v/>
      </c>
      <c r="P8" s="14">
        <f>IF(OR(H8="",O8=""),"",ROUND(K8*INDEX(Lieferanten!$C$6:$C$205,MATCH(E8,Lieferanten!$A$6:$A$205,0)),2))</f>
        <v/>
      </c>
      <c r="Q8" s="10" t="n"/>
      <c r="R8" s="12" t="n"/>
      <c r="S8" s="11" t="inlineStr">
        <is>
          <t>Lastschrift</t>
        </is>
      </c>
      <c r="T8" s="14">
        <f>IF(H8="","",IF(U8="bezahlt",0,K8-N(R8)))</f>
        <v/>
      </c>
      <c r="U8" s="16">
        <f>IF(H8="","",IF(Q8&lt;&gt;"",IF(OR(R8="",R8&gt;=K8-N(P8)-0.005),"bezahlt","teilbezahlt"),IF(IF(O8="",FALSE,TODAY()&lt;=O8),"Skonto möglich",IF(IF(M8="",FALSE,TODAY()&gt;M8),"überfällig","offen"))))</f>
        <v/>
      </c>
      <c r="V8" s="17">
        <f>IF(H8="","",IF(AND(D8&lt;&gt;"",COUNTIFS(E$7:E$506,E8,D$7:D$506,D8)&gt;1),"doppelt erfasst?",IF(AND(W8="ja",Y8=""),"XML-Datei ablegen",IF(X8&lt;&gt;"ja","Pflichtangaben prüfen",""))))</f>
        <v/>
      </c>
      <c r="W8" s="18" t="inlineStr">
        <is>
          <t>ja</t>
        </is>
      </c>
      <c r="X8" s="18" t="inlineStr">
        <is>
          <t>ja</t>
        </is>
      </c>
      <c r="Y8" s="11" t="n"/>
    </row>
    <row r="9">
      <c r="A9" s="9">
        <f>IF(E9="","",COUNTA(E$7:E9))</f>
        <v/>
      </c>
      <c r="B9" s="10" t="n">
        <v>46313</v>
      </c>
      <c r="C9" s="10" t="n">
        <v>46312</v>
      </c>
      <c r="D9" s="11" t="inlineStr">
        <is>
          <t>W-2209</t>
        </is>
      </c>
      <c r="E9" s="11" t="inlineStr">
        <is>
          <t>Muster Werkstatt KG (Beispiel)</t>
        </is>
      </c>
      <c r="F9" s="11" t="inlineStr">
        <is>
          <t>Inspektion Firmenwagen</t>
        </is>
      </c>
      <c r="G9" s="11" t="inlineStr">
        <is>
          <t>Fahrzeugkosten</t>
        </is>
      </c>
      <c r="H9" s="12" t="n">
        <v>412</v>
      </c>
      <c r="I9" s="13" t="n">
        <v>0.19</v>
      </c>
      <c r="J9" s="14">
        <f>IF(H9="","",ROUND(H9*I9,2))</f>
        <v/>
      </c>
      <c r="K9" s="14">
        <f>IF(H9="","",H9+N(J9))</f>
        <v/>
      </c>
      <c r="L9" s="9">
        <f>IF(E9="","",IFERROR(IF(INDEX(Lieferanten!$B$6:$B$205,MATCH(E9,Lieferanten!$A$6:$A$205,0))="",Einstellungen!$A$5,INDEX(Lieferanten!$B$6:$B$205,MATCH(E9,Lieferanten!$A$6:$A$205,0))),Einstellungen!$A$5))</f>
        <v/>
      </c>
      <c r="M9" s="15">
        <f>IF(C9="","",IF(N9&lt;&gt;"",N9,C9+L9))</f>
        <v/>
      </c>
      <c r="N9" s="10" t="n"/>
      <c r="O9" s="15">
        <f>IF(C9="","",IFERROR(IF(OR(INDEX(Lieferanten!$C$6:$C$205,MATCH(E9,Lieferanten!$A$6:$A$205,0))="",INDEX(Lieferanten!$D$6:$D$205,MATCH(E9,Lieferanten!$A$6:$A$205,0))=""),"",C9+INDEX(Lieferanten!$D$6:$D$205,MATCH(E9,Lieferanten!$A$6:$A$205,0))),""))</f>
        <v/>
      </c>
      <c r="P9" s="14">
        <f>IF(OR(H9="",O9=""),"",ROUND(K9*INDEX(Lieferanten!$C$6:$C$205,MATCH(E9,Lieferanten!$A$6:$A$205,0)),2))</f>
        <v/>
      </c>
      <c r="Q9" s="10" t="n"/>
      <c r="R9" s="12" t="n"/>
      <c r="S9" s="11" t="n"/>
      <c r="T9" s="14">
        <f>IF(H9="","",IF(U9="bezahlt",0,K9-N(R9)))</f>
        <v/>
      </c>
      <c r="U9" s="16">
        <f>IF(H9="","",IF(Q9&lt;&gt;"",IF(OR(R9="",R9&gt;=K9-N(P9)-0.005),"bezahlt","teilbezahlt"),IF(IF(O9="",FALSE,TODAY()&lt;=O9),"Skonto möglich",IF(IF(M9="",FALSE,TODAY()&gt;M9),"überfällig","offen"))))</f>
        <v/>
      </c>
      <c r="V9" s="17">
        <f>IF(H9="","",IF(AND(D9&lt;&gt;"",COUNTIFS(E$7:E$506,E9,D$7:D$506,D9)&gt;1),"doppelt erfasst?",IF(AND(W9="ja",Y9=""),"XML-Datei ablegen",IF(X9&lt;&gt;"ja","Pflichtangaben prüfen",""))))</f>
        <v/>
      </c>
      <c r="W9" s="18" t="inlineStr">
        <is>
          <t>nein</t>
        </is>
      </c>
      <c r="X9" s="18" t="n"/>
      <c r="Y9" s="11" t="inlineStr">
        <is>
          <t>Belege\Werkstatt_W-2209.pdf</t>
        </is>
      </c>
    </row>
    <row r="10">
      <c r="A10" s="9">
        <f>IF(E10="","",COUNTA(E$7:E10))</f>
        <v/>
      </c>
      <c r="B10" s="10" t="n"/>
      <c r="C10" s="10" t="n"/>
      <c r="D10" s="11" t="n"/>
      <c r="E10" s="11" t="n"/>
      <c r="F10" s="11" t="n"/>
      <c r="G10" s="11" t="n"/>
      <c r="H10" s="12" t="n"/>
      <c r="I10" s="13" t="n"/>
      <c r="J10" s="14">
        <f>IF(H10="","",ROUND(H10*I10,2))</f>
        <v/>
      </c>
      <c r="K10" s="14">
        <f>IF(H10="","",H10+N(J10))</f>
        <v/>
      </c>
      <c r="L10" s="9">
        <f>IF(E10="","",IFERROR(IF(INDEX(Lieferanten!$B$6:$B$205,MATCH(E10,Lieferanten!$A$6:$A$205,0))="",Einstellungen!$A$5,INDEX(Lieferanten!$B$6:$B$205,MATCH(E10,Lieferanten!$A$6:$A$205,0))),Einstellungen!$A$5))</f>
        <v/>
      </c>
      <c r="M10" s="15">
        <f>IF(C10="","",IF(N10&lt;&gt;"",N10,C10+L10))</f>
        <v/>
      </c>
      <c r="N10" s="10" t="n"/>
      <c r="O10" s="15">
        <f>IF(C10="","",IFERROR(IF(OR(INDEX(Lieferanten!$C$6:$C$205,MATCH(E10,Lieferanten!$A$6:$A$205,0))="",INDEX(Lieferanten!$D$6:$D$205,MATCH(E10,Lieferanten!$A$6:$A$205,0))=""),"",C10+INDEX(Lieferanten!$D$6:$D$205,MATCH(E10,Lieferanten!$A$6:$A$205,0))),""))</f>
        <v/>
      </c>
      <c r="P10" s="14">
        <f>IF(OR(H10="",O10=""),"",ROUND(K10*INDEX(Lieferanten!$C$6:$C$205,MATCH(E10,Lieferanten!$A$6:$A$205,0)),2))</f>
        <v/>
      </c>
      <c r="Q10" s="10" t="n"/>
      <c r="R10" s="12" t="n"/>
      <c r="S10" s="11" t="n"/>
      <c r="T10" s="14">
        <f>IF(H10="","",IF(U10="bezahlt",0,K10-N(R10)))</f>
        <v/>
      </c>
      <c r="U10" s="16">
        <f>IF(H10="","",IF(Q10&lt;&gt;"",IF(OR(R10="",R10&gt;=K10-N(P10)-0.005),"bezahlt","teilbezahlt"),IF(IF(O10="",FALSE,TODAY()&lt;=O10),"Skonto möglich",IF(IF(M10="",FALSE,TODAY()&gt;M10),"überfällig","offen"))))</f>
        <v/>
      </c>
      <c r="V10" s="17">
        <f>IF(H10="","",IF(AND(D10&lt;&gt;"",COUNTIFS(E$7:E$506,E10,D$7:D$506,D10)&gt;1),"doppelt erfasst?",IF(AND(W10="ja",Y10=""),"XML-Datei ablegen",IF(X10&lt;&gt;"ja","Pflichtangaben prüfen",""))))</f>
        <v/>
      </c>
      <c r="W10" s="18" t="n"/>
      <c r="X10" s="18" t="n"/>
      <c r="Y10" s="11" t="n"/>
    </row>
    <row r="11">
      <c r="A11" s="9">
        <f>IF(E11="","",COUNTA(E$7:E11))</f>
        <v/>
      </c>
      <c r="B11" s="10" t="n"/>
      <c r="C11" s="10" t="n"/>
      <c r="D11" s="11" t="n"/>
      <c r="E11" s="11" t="n"/>
      <c r="F11" s="11" t="n"/>
      <c r="G11" s="11" t="n"/>
      <c r="H11" s="12" t="n"/>
      <c r="I11" s="13" t="n"/>
      <c r="J11" s="14">
        <f>IF(H11="","",ROUND(H11*I11,2))</f>
        <v/>
      </c>
      <c r="K11" s="14">
        <f>IF(H11="","",H11+N(J11))</f>
        <v/>
      </c>
      <c r="L11" s="9">
        <f>IF(E11="","",IFERROR(IF(INDEX(Lieferanten!$B$6:$B$205,MATCH(E11,Lieferanten!$A$6:$A$205,0))="",Einstellungen!$A$5,INDEX(Lieferanten!$B$6:$B$205,MATCH(E11,Lieferanten!$A$6:$A$205,0))),Einstellungen!$A$5))</f>
        <v/>
      </c>
      <c r="M11" s="15">
        <f>IF(C11="","",IF(N11&lt;&gt;"",N11,C11+L11))</f>
        <v/>
      </c>
      <c r="N11" s="10" t="n"/>
      <c r="O11" s="15">
        <f>IF(C11="","",IFERROR(IF(OR(INDEX(Lieferanten!$C$6:$C$205,MATCH(E11,Lieferanten!$A$6:$A$205,0))="",INDEX(Lieferanten!$D$6:$D$205,MATCH(E11,Lieferanten!$A$6:$A$205,0))=""),"",C11+INDEX(Lieferanten!$D$6:$D$205,MATCH(E11,Lieferanten!$A$6:$A$205,0))),""))</f>
        <v/>
      </c>
      <c r="P11" s="14">
        <f>IF(OR(H11="",O11=""),"",ROUND(K11*INDEX(Lieferanten!$C$6:$C$205,MATCH(E11,Lieferanten!$A$6:$A$205,0)),2))</f>
        <v/>
      </c>
      <c r="Q11" s="10" t="n"/>
      <c r="R11" s="12" t="n"/>
      <c r="S11" s="11" t="n"/>
      <c r="T11" s="14">
        <f>IF(H11="","",IF(U11="bezahlt",0,K11-N(R11)))</f>
        <v/>
      </c>
      <c r="U11" s="16">
        <f>IF(H11="","",IF(Q11&lt;&gt;"",IF(OR(R11="",R11&gt;=K11-N(P11)-0.005),"bezahlt","teilbezahlt"),IF(IF(O11="",FALSE,TODAY()&lt;=O11),"Skonto möglich",IF(IF(M11="",FALSE,TODAY()&gt;M11),"überfällig","offen"))))</f>
        <v/>
      </c>
      <c r="V11" s="17">
        <f>IF(H11="","",IF(AND(D11&lt;&gt;"",COUNTIFS(E$7:E$506,E11,D$7:D$506,D11)&gt;1),"doppelt erfasst?",IF(AND(W11="ja",Y11=""),"XML-Datei ablegen",IF(X11&lt;&gt;"ja","Pflichtangaben prüfen",""))))</f>
        <v/>
      </c>
      <c r="W11" s="18" t="n"/>
      <c r="X11" s="18" t="n"/>
      <c r="Y11" s="11" t="n"/>
    </row>
    <row r="12">
      <c r="A12" s="9">
        <f>IF(E12="","",COUNTA(E$7:E12))</f>
        <v/>
      </c>
      <c r="B12" s="10" t="n"/>
      <c r="C12" s="10" t="n"/>
      <c r="D12" s="11" t="n"/>
      <c r="E12" s="11" t="n"/>
      <c r="F12" s="11" t="n"/>
      <c r="G12" s="11" t="n"/>
      <c r="H12" s="12" t="n"/>
      <c r="I12" s="13" t="n"/>
      <c r="J12" s="14">
        <f>IF(H12="","",ROUND(H12*I12,2))</f>
        <v/>
      </c>
      <c r="K12" s="14">
        <f>IF(H12="","",H12+N(J12))</f>
        <v/>
      </c>
      <c r="L12" s="9">
        <f>IF(E12="","",IFERROR(IF(INDEX(Lieferanten!$B$6:$B$205,MATCH(E12,Lieferanten!$A$6:$A$205,0))="",Einstellungen!$A$5,INDEX(Lieferanten!$B$6:$B$205,MATCH(E12,Lieferanten!$A$6:$A$205,0))),Einstellungen!$A$5))</f>
        <v/>
      </c>
      <c r="M12" s="15">
        <f>IF(C12="","",IF(N12&lt;&gt;"",N12,C12+L12))</f>
        <v/>
      </c>
      <c r="N12" s="10" t="n"/>
      <c r="O12" s="15">
        <f>IF(C12="","",IFERROR(IF(OR(INDEX(Lieferanten!$C$6:$C$205,MATCH(E12,Lieferanten!$A$6:$A$205,0))="",INDEX(Lieferanten!$D$6:$D$205,MATCH(E12,Lieferanten!$A$6:$A$205,0))=""),"",C12+INDEX(Lieferanten!$D$6:$D$205,MATCH(E12,Lieferanten!$A$6:$A$205,0))),""))</f>
        <v/>
      </c>
      <c r="P12" s="14">
        <f>IF(OR(H12="",O12=""),"",ROUND(K12*INDEX(Lieferanten!$C$6:$C$205,MATCH(E12,Lieferanten!$A$6:$A$205,0)),2))</f>
        <v/>
      </c>
      <c r="Q12" s="10" t="n"/>
      <c r="R12" s="12" t="n"/>
      <c r="S12" s="11" t="n"/>
      <c r="T12" s="14">
        <f>IF(H12="","",IF(U12="bezahlt",0,K12-N(R12)))</f>
        <v/>
      </c>
      <c r="U12" s="16">
        <f>IF(H12="","",IF(Q12&lt;&gt;"",IF(OR(R12="",R12&gt;=K12-N(P12)-0.005),"bezahlt","teilbezahlt"),IF(IF(O12="",FALSE,TODAY()&lt;=O12),"Skonto möglich",IF(IF(M12="",FALSE,TODAY()&gt;M12),"überfällig","offen"))))</f>
        <v/>
      </c>
      <c r="V12" s="17">
        <f>IF(H12="","",IF(AND(D12&lt;&gt;"",COUNTIFS(E$7:E$506,E12,D$7:D$506,D12)&gt;1),"doppelt erfasst?",IF(AND(W12="ja",Y12=""),"XML-Datei ablegen",IF(X12&lt;&gt;"ja","Pflichtangaben prüfen",""))))</f>
        <v/>
      </c>
      <c r="W12" s="18" t="n"/>
      <c r="X12" s="18" t="n"/>
      <c r="Y12" s="11" t="n"/>
    </row>
    <row r="13">
      <c r="A13" s="9">
        <f>IF(E13="","",COUNTA(E$7:E13))</f>
        <v/>
      </c>
      <c r="B13" s="10" t="n"/>
      <c r="C13" s="10" t="n"/>
      <c r="D13" s="11" t="n"/>
      <c r="E13" s="11" t="n"/>
      <c r="F13" s="11" t="n"/>
      <c r="G13" s="11" t="n"/>
      <c r="H13" s="12" t="n"/>
      <c r="I13" s="13" t="n"/>
      <c r="J13" s="14">
        <f>IF(H13="","",ROUND(H13*I13,2))</f>
        <v/>
      </c>
      <c r="K13" s="14">
        <f>IF(H13="","",H13+N(J13))</f>
        <v/>
      </c>
      <c r="L13" s="9">
        <f>IF(E13="","",IFERROR(IF(INDEX(Lieferanten!$B$6:$B$205,MATCH(E13,Lieferanten!$A$6:$A$205,0))="",Einstellungen!$A$5,INDEX(Lieferanten!$B$6:$B$205,MATCH(E13,Lieferanten!$A$6:$A$205,0))),Einstellungen!$A$5))</f>
        <v/>
      </c>
      <c r="M13" s="15">
        <f>IF(C13="","",IF(N13&lt;&gt;"",N13,C13+L13))</f>
        <v/>
      </c>
      <c r="N13" s="10" t="n"/>
      <c r="O13" s="15">
        <f>IF(C13="","",IFERROR(IF(OR(INDEX(Lieferanten!$C$6:$C$205,MATCH(E13,Lieferanten!$A$6:$A$205,0))="",INDEX(Lieferanten!$D$6:$D$205,MATCH(E13,Lieferanten!$A$6:$A$205,0))=""),"",C13+INDEX(Lieferanten!$D$6:$D$205,MATCH(E13,Lieferanten!$A$6:$A$205,0))),""))</f>
        <v/>
      </c>
      <c r="P13" s="14">
        <f>IF(OR(H13="",O13=""),"",ROUND(K13*INDEX(Lieferanten!$C$6:$C$205,MATCH(E13,Lieferanten!$A$6:$A$205,0)),2))</f>
        <v/>
      </c>
      <c r="Q13" s="10" t="n"/>
      <c r="R13" s="12" t="n"/>
      <c r="S13" s="11" t="n"/>
      <c r="T13" s="14">
        <f>IF(H13="","",IF(U13="bezahlt",0,K13-N(R13)))</f>
        <v/>
      </c>
      <c r="U13" s="16">
        <f>IF(H13="","",IF(Q13&lt;&gt;"",IF(OR(R13="",R13&gt;=K13-N(P13)-0.005),"bezahlt","teilbezahlt"),IF(IF(O13="",FALSE,TODAY()&lt;=O13),"Skonto möglich",IF(IF(M13="",FALSE,TODAY()&gt;M13),"überfällig","offen"))))</f>
        <v/>
      </c>
      <c r="V13" s="17">
        <f>IF(H13="","",IF(AND(D13&lt;&gt;"",COUNTIFS(E$7:E$506,E13,D$7:D$506,D13)&gt;1),"doppelt erfasst?",IF(AND(W13="ja",Y13=""),"XML-Datei ablegen",IF(X13&lt;&gt;"ja","Pflichtangaben prüfen",""))))</f>
        <v/>
      </c>
      <c r="W13" s="18" t="n"/>
      <c r="X13" s="18" t="n"/>
      <c r="Y13" s="11" t="n"/>
    </row>
    <row r="14">
      <c r="A14" s="9">
        <f>IF(E14="","",COUNTA(E$7:E14))</f>
        <v/>
      </c>
      <c r="B14" s="10" t="n"/>
      <c r="C14" s="10" t="n"/>
      <c r="D14" s="11" t="n"/>
      <c r="E14" s="11" t="n"/>
      <c r="F14" s="11" t="n"/>
      <c r="G14" s="11" t="n"/>
      <c r="H14" s="12" t="n"/>
      <c r="I14" s="13" t="n"/>
      <c r="J14" s="14">
        <f>IF(H14="","",ROUND(H14*I14,2))</f>
        <v/>
      </c>
      <c r="K14" s="14">
        <f>IF(H14="","",H14+N(J14))</f>
        <v/>
      </c>
      <c r="L14" s="9">
        <f>IF(E14="","",IFERROR(IF(INDEX(Lieferanten!$B$6:$B$205,MATCH(E14,Lieferanten!$A$6:$A$205,0))="",Einstellungen!$A$5,INDEX(Lieferanten!$B$6:$B$205,MATCH(E14,Lieferanten!$A$6:$A$205,0))),Einstellungen!$A$5))</f>
        <v/>
      </c>
      <c r="M14" s="15">
        <f>IF(C14="","",IF(N14&lt;&gt;"",N14,C14+L14))</f>
        <v/>
      </c>
      <c r="N14" s="10" t="n"/>
      <c r="O14" s="15">
        <f>IF(C14="","",IFERROR(IF(OR(INDEX(Lieferanten!$C$6:$C$205,MATCH(E14,Lieferanten!$A$6:$A$205,0))="",INDEX(Lieferanten!$D$6:$D$205,MATCH(E14,Lieferanten!$A$6:$A$205,0))=""),"",C14+INDEX(Lieferanten!$D$6:$D$205,MATCH(E14,Lieferanten!$A$6:$A$205,0))),""))</f>
        <v/>
      </c>
      <c r="P14" s="14">
        <f>IF(OR(H14="",O14=""),"",ROUND(K14*INDEX(Lieferanten!$C$6:$C$205,MATCH(E14,Lieferanten!$A$6:$A$205,0)),2))</f>
        <v/>
      </c>
      <c r="Q14" s="10" t="n"/>
      <c r="R14" s="12" t="n"/>
      <c r="S14" s="11" t="n"/>
      <c r="T14" s="14">
        <f>IF(H14="","",IF(U14="bezahlt",0,K14-N(R14)))</f>
        <v/>
      </c>
      <c r="U14" s="16">
        <f>IF(H14="","",IF(Q14&lt;&gt;"",IF(OR(R14="",R14&gt;=K14-N(P14)-0.005),"bezahlt","teilbezahlt"),IF(IF(O14="",FALSE,TODAY()&lt;=O14),"Skonto möglich",IF(IF(M14="",FALSE,TODAY()&gt;M14),"überfällig","offen"))))</f>
        <v/>
      </c>
      <c r="V14" s="17">
        <f>IF(H14="","",IF(AND(D14&lt;&gt;"",COUNTIFS(E$7:E$506,E14,D$7:D$506,D14)&gt;1),"doppelt erfasst?",IF(AND(W14="ja",Y14=""),"XML-Datei ablegen",IF(X14&lt;&gt;"ja","Pflichtangaben prüfen",""))))</f>
        <v/>
      </c>
      <c r="W14" s="18" t="n"/>
      <c r="X14" s="18" t="n"/>
      <c r="Y14" s="11" t="n"/>
    </row>
    <row r="15">
      <c r="A15" s="9">
        <f>IF(E15="","",COUNTA(E$7:E15))</f>
        <v/>
      </c>
      <c r="B15" s="10" t="n"/>
      <c r="C15" s="10" t="n"/>
      <c r="D15" s="11" t="n"/>
      <c r="E15" s="11" t="n"/>
      <c r="F15" s="11" t="n"/>
      <c r="G15" s="11" t="n"/>
      <c r="H15" s="12" t="n"/>
      <c r="I15" s="13" t="n"/>
      <c r="J15" s="14">
        <f>IF(H15="","",ROUND(H15*I15,2))</f>
        <v/>
      </c>
      <c r="K15" s="14">
        <f>IF(H15="","",H15+N(J15))</f>
        <v/>
      </c>
      <c r="L15" s="9">
        <f>IF(E15="","",IFERROR(IF(INDEX(Lieferanten!$B$6:$B$205,MATCH(E15,Lieferanten!$A$6:$A$205,0))="",Einstellungen!$A$5,INDEX(Lieferanten!$B$6:$B$205,MATCH(E15,Lieferanten!$A$6:$A$205,0))),Einstellungen!$A$5))</f>
        <v/>
      </c>
      <c r="M15" s="15">
        <f>IF(C15="","",IF(N15&lt;&gt;"",N15,C15+L15))</f>
        <v/>
      </c>
      <c r="N15" s="10" t="n"/>
      <c r="O15" s="15">
        <f>IF(C15="","",IFERROR(IF(OR(INDEX(Lieferanten!$C$6:$C$205,MATCH(E15,Lieferanten!$A$6:$A$205,0))="",INDEX(Lieferanten!$D$6:$D$205,MATCH(E15,Lieferanten!$A$6:$A$205,0))=""),"",C15+INDEX(Lieferanten!$D$6:$D$205,MATCH(E15,Lieferanten!$A$6:$A$205,0))),""))</f>
        <v/>
      </c>
      <c r="P15" s="14">
        <f>IF(OR(H15="",O15=""),"",ROUND(K15*INDEX(Lieferanten!$C$6:$C$205,MATCH(E15,Lieferanten!$A$6:$A$205,0)),2))</f>
        <v/>
      </c>
      <c r="Q15" s="10" t="n"/>
      <c r="R15" s="12" t="n"/>
      <c r="S15" s="11" t="n"/>
      <c r="T15" s="14">
        <f>IF(H15="","",IF(U15="bezahlt",0,K15-N(R15)))</f>
        <v/>
      </c>
      <c r="U15" s="16">
        <f>IF(H15="","",IF(Q15&lt;&gt;"",IF(OR(R15="",R15&gt;=K15-N(P15)-0.005),"bezahlt","teilbezahlt"),IF(IF(O15="",FALSE,TODAY()&lt;=O15),"Skonto möglich",IF(IF(M15="",FALSE,TODAY()&gt;M15),"überfällig","offen"))))</f>
        <v/>
      </c>
      <c r="V15" s="17">
        <f>IF(H15="","",IF(AND(D15&lt;&gt;"",COUNTIFS(E$7:E$506,E15,D$7:D$506,D15)&gt;1),"doppelt erfasst?",IF(AND(W15="ja",Y15=""),"XML-Datei ablegen",IF(X15&lt;&gt;"ja","Pflichtangaben prüfen",""))))</f>
        <v/>
      </c>
      <c r="W15" s="18" t="n"/>
      <c r="X15" s="18" t="n"/>
      <c r="Y15" s="11" t="n"/>
    </row>
    <row r="16">
      <c r="A16" s="9">
        <f>IF(E16="","",COUNTA(E$7:E16))</f>
        <v/>
      </c>
      <c r="B16" s="10" t="n"/>
      <c r="C16" s="10" t="n"/>
      <c r="D16" s="11" t="n"/>
      <c r="E16" s="11" t="n"/>
      <c r="F16" s="11" t="n"/>
      <c r="G16" s="11" t="n"/>
      <c r="H16" s="12" t="n"/>
      <c r="I16" s="13" t="n"/>
      <c r="J16" s="14">
        <f>IF(H16="","",ROUND(H16*I16,2))</f>
        <v/>
      </c>
      <c r="K16" s="14">
        <f>IF(H16="","",H16+N(J16))</f>
        <v/>
      </c>
      <c r="L16" s="9">
        <f>IF(E16="","",IFERROR(IF(INDEX(Lieferanten!$B$6:$B$205,MATCH(E16,Lieferanten!$A$6:$A$205,0))="",Einstellungen!$A$5,INDEX(Lieferanten!$B$6:$B$205,MATCH(E16,Lieferanten!$A$6:$A$205,0))),Einstellungen!$A$5))</f>
        <v/>
      </c>
      <c r="M16" s="15">
        <f>IF(C16="","",IF(N16&lt;&gt;"",N16,C16+L16))</f>
        <v/>
      </c>
      <c r="N16" s="10" t="n"/>
      <c r="O16" s="15">
        <f>IF(C16="","",IFERROR(IF(OR(INDEX(Lieferanten!$C$6:$C$205,MATCH(E16,Lieferanten!$A$6:$A$205,0))="",INDEX(Lieferanten!$D$6:$D$205,MATCH(E16,Lieferanten!$A$6:$A$205,0))=""),"",C16+INDEX(Lieferanten!$D$6:$D$205,MATCH(E16,Lieferanten!$A$6:$A$205,0))),""))</f>
        <v/>
      </c>
      <c r="P16" s="14">
        <f>IF(OR(H16="",O16=""),"",ROUND(K16*INDEX(Lieferanten!$C$6:$C$205,MATCH(E16,Lieferanten!$A$6:$A$205,0)),2))</f>
        <v/>
      </c>
      <c r="Q16" s="10" t="n"/>
      <c r="R16" s="12" t="n"/>
      <c r="S16" s="11" t="n"/>
      <c r="T16" s="14">
        <f>IF(H16="","",IF(U16="bezahlt",0,K16-N(R16)))</f>
        <v/>
      </c>
      <c r="U16" s="16">
        <f>IF(H16="","",IF(Q16&lt;&gt;"",IF(OR(R16="",R16&gt;=K16-N(P16)-0.005),"bezahlt","teilbezahlt"),IF(IF(O16="",FALSE,TODAY()&lt;=O16),"Skonto möglich",IF(IF(M16="",FALSE,TODAY()&gt;M16),"überfällig","offen"))))</f>
        <v/>
      </c>
      <c r="V16" s="17">
        <f>IF(H16="","",IF(AND(D16&lt;&gt;"",COUNTIFS(E$7:E$506,E16,D$7:D$506,D16)&gt;1),"doppelt erfasst?",IF(AND(W16="ja",Y16=""),"XML-Datei ablegen",IF(X16&lt;&gt;"ja","Pflichtangaben prüfen",""))))</f>
        <v/>
      </c>
      <c r="W16" s="18" t="n"/>
      <c r="X16" s="18" t="n"/>
      <c r="Y16" s="11" t="n"/>
    </row>
    <row r="17">
      <c r="A17" s="9">
        <f>IF(E17="","",COUNTA(E$7:E17))</f>
        <v/>
      </c>
      <c r="B17" s="10" t="n"/>
      <c r="C17" s="10" t="n"/>
      <c r="D17" s="11" t="n"/>
      <c r="E17" s="11" t="n"/>
      <c r="F17" s="11" t="n"/>
      <c r="G17" s="11" t="n"/>
      <c r="H17" s="12" t="n"/>
      <c r="I17" s="13" t="n"/>
      <c r="J17" s="14">
        <f>IF(H17="","",ROUND(H17*I17,2))</f>
        <v/>
      </c>
      <c r="K17" s="14">
        <f>IF(H17="","",H17+N(J17))</f>
        <v/>
      </c>
      <c r="L17" s="9">
        <f>IF(E17="","",IFERROR(IF(INDEX(Lieferanten!$B$6:$B$205,MATCH(E17,Lieferanten!$A$6:$A$205,0))="",Einstellungen!$A$5,INDEX(Lieferanten!$B$6:$B$205,MATCH(E17,Lieferanten!$A$6:$A$205,0))),Einstellungen!$A$5))</f>
        <v/>
      </c>
      <c r="M17" s="15">
        <f>IF(C17="","",IF(N17&lt;&gt;"",N17,C17+L17))</f>
        <v/>
      </c>
      <c r="N17" s="10" t="n"/>
      <c r="O17" s="15">
        <f>IF(C17="","",IFERROR(IF(OR(INDEX(Lieferanten!$C$6:$C$205,MATCH(E17,Lieferanten!$A$6:$A$205,0))="",INDEX(Lieferanten!$D$6:$D$205,MATCH(E17,Lieferanten!$A$6:$A$205,0))=""),"",C17+INDEX(Lieferanten!$D$6:$D$205,MATCH(E17,Lieferanten!$A$6:$A$205,0))),""))</f>
        <v/>
      </c>
      <c r="P17" s="14">
        <f>IF(OR(H17="",O17=""),"",ROUND(K17*INDEX(Lieferanten!$C$6:$C$205,MATCH(E17,Lieferanten!$A$6:$A$205,0)),2))</f>
        <v/>
      </c>
      <c r="Q17" s="10" t="n"/>
      <c r="R17" s="12" t="n"/>
      <c r="S17" s="11" t="n"/>
      <c r="T17" s="14">
        <f>IF(H17="","",IF(U17="bezahlt",0,K17-N(R17)))</f>
        <v/>
      </c>
      <c r="U17" s="16">
        <f>IF(H17="","",IF(Q17&lt;&gt;"",IF(OR(R17="",R17&gt;=K17-N(P17)-0.005),"bezahlt","teilbezahlt"),IF(IF(O17="",FALSE,TODAY()&lt;=O17),"Skonto möglich",IF(IF(M17="",FALSE,TODAY()&gt;M17),"überfällig","offen"))))</f>
        <v/>
      </c>
      <c r="V17" s="17">
        <f>IF(H17="","",IF(AND(D17&lt;&gt;"",COUNTIFS(E$7:E$506,E17,D$7:D$506,D17)&gt;1),"doppelt erfasst?",IF(AND(W17="ja",Y17=""),"XML-Datei ablegen",IF(X17&lt;&gt;"ja","Pflichtangaben prüfen",""))))</f>
        <v/>
      </c>
      <c r="W17" s="18" t="n"/>
      <c r="X17" s="18" t="n"/>
      <c r="Y17" s="11" t="n"/>
    </row>
    <row r="18">
      <c r="A18" s="9">
        <f>IF(E18="","",COUNTA(E$7:E18))</f>
        <v/>
      </c>
      <c r="B18" s="10" t="n"/>
      <c r="C18" s="10" t="n"/>
      <c r="D18" s="11" t="n"/>
      <c r="E18" s="11" t="n"/>
      <c r="F18" s="11" t="n"/>
      <c r="G18" s="11" t="n"/>
      <c r="H18" s="12" t="n"/>
      <c r="I18" s="13" t="n"/>
      <c r="J18" s="14">
        <f>IF(H18="","",ROUND(H18*I18,2))</f>
        <v/>
      </c>
      <c r="K18" s="14">
        <f>IF(H18="","",H18+N(J18))</f>
        <v/>
      </c>
      <c r="L18" s="9">
        <f>IF(E18="","",IFERROR(IF(INDEX(Lieferanten!$B$6:$B$205,MATCH(E18,Lieferanten!$A$6:$A$205,0))="",Einstellungen!$A$5,INDEX(Lieferanten!$B$6:$B$205,MATCH(E18,Lieferanten!$A$6:$A$205,0))),Einstellungen!$A$5))</f>
        <v/>
      </c>
      <c r="M18" s="15">
        <f>IF(C18="","",IF(N18&lt;&gt;"",N18,C18+L18))</f>
        <v/>
      </c>
      <c r="N18" s="10" t="n"/>
      <c r="O18" s="15">
        <f>IF(C18="","",IFERROR(IF(OR(INDEX(Lieferanten!$C$6:$C$205,MATCH(E18,Lieferanten!$A$6:$A$205,0))="",INDEX(Lieferanten!$D$6:$D$205,MATCH(E18,Lieferanten!$A$6:$A$205,0))=""),"",C18+INDEX(Lieferanten!$D$6:$D$205,MATCH(E18,Lieferanten!$A$6:$A$205,0))),""))</f>
        <v/>
      </c>
      <c r="P18" s="14">
        <f>IF(OR(H18="",O18=""),"",ROUND(K18*INDEX(Lieferanten!$C$6:$C$205,MATCH(E18,Lieferanten!$A$6:$A$205,0)),2))</f>
        <v/>
      </c>
      <c r="Q18" s="10" t="n"/>
      <c r="R18" s="12" t="n"/>
      <c r="S18" s="11" t="n"/>
      <c r="T18" s="14">
        <f>IF(H18="","",IF(U18="bezahlt",0,K18-N(R18)))</f>
        <v/>
      </c>
      <c r="U18" s="16">
        <f>IF(H18="","",IF(Q18&lt;&gt;"",IF(OR(R18="",R18&gt;=K18-N(P18)-0.005),"bezahlt","teilbezahlt"),IF(IF(O18="",FALSE,TODAY()&lt;=O18),"Skonto möglich",IF(IF(M18="",FALSE,TODAY()&gt;M18),"überfällig","offen"))))</f>
        <v/>
      </c>
      <c r="V18" s="17">
        <f>IF(H18="","",IF(AND(D18&lt;&gt;"",COUNTIFS(E$7:E$506,E18,D$7:D$506,D18)&gt;1),"doppelt erfasst?",IF(AND(W18="ja",Y18=""),"XML-Datei ablegen",IF(X18&lt;&gt;"ja","Pflichtangaben prüfen",""))))</f>
        <v/>
      </c>
      <c r="W18" s="18" t="n"/>
      <c r="X18" s="18" t="n"/>
      <c r="Y18" s="11" t="n"/>
    </row>
    <row r="19">
      <c r="A19" s="9">
        <f>IF(E19="","",COUNTA(E$7:E19))</f>
        <v/>
      </c>
      <c r="B19" s="10" t="n"/>
      <c r="C19" s="10" t="n"/>
      <c r="D19" s="11" t="n"/>
      <c r="E19" s="11" t="n"/>
      <c r="F19" s="11" t="n"/>
      <c r="G19" s="11" t="n"/>
      <c r="H19" s="12" t="n"/>
      <c r="I19" s="13" t="n"/>
      <c r="J19" s="14">
        <f>IF(H19="","",ROUND(H19*I19,2))</f>
        <v/>
      </c>
      <c r="K19" s="14">
        <f>IF(H19="","",H19+N(J19))</f>
        <v/>
      </c>
      <c r="L19" s="9">
        <f>IF(E19="","",IFERROR(IF(INDEX(Lieferanten!$B$6:$B$205,MATCH(E19,Lieferanten!$A$6:$A$205,0))="",Einstellungen!$A$5,INDEX(Lieferanten!$B$6:$B$205,MATCH(E19,Lieferanten!$A$6:$A$205,0))),Einstellungen!$A$5))</f>
        <v/>
      </c>
      <c r="M19" s="15">
        <f>IF(C19="","",IF(N19&lt;&gt;"",N19,C19+L19))</f>
        <v/>
      </c>
      <c r="N19" s="10" t="n"/>
      <c r="O19" s="15">
        <f>IF(C19="","",IFERROR(IF(OR(INDEX(Lieferanten!$C$6:$C$205,MATCH(E19,Lieferanten!$A$6:$A$205,0))="",INDEX(Lieferanten!$D$6:$D$205,MATCH(E19,Lieferanten!$A$6:$A$205,0))=""),"",C19+INDEX(Lieferanten!$D$6:$D$205,MATCH(E19,Lieferanten!$A$6:$A$205,0))),""))</f>
        <v/>
      </c>
      <c r="P19" s="14">
        <f>IF(OR(H19="",O19=""),"",ROUND(K19*INDEX(Lieferanten!$C$6:$C$205,MATCH(E19,Lieferanten!$A$6:$A$205,0)),2))</f>
        <v/>
      </c>
      <c r="Q19" s="10" t="n"/>
      <c r="R19" s="12" t="n"/>
      <c r="S19" s="11" t="n"/>
      <c r="T19" s="14">
        <f>IF(H19="","",IF(U19="bezahlt",0,K19-N(R19)))</f>
        <v/>
      </c>
      <c r="U19" s="16">
        <f>IF(H19="","",IF(Q19&lt;&gt;"",IF(OR(R19="",R19&gt;=K19-N(P19)-0.005),"bezahlt","teilbezahlt"),IF(IF(O19="",FALSE,TODAY()&lt;=O19),"Skonto möglich",IF(IF(M19="",FALSE,TODAY()&gt;M19),"überfällig","offen"))))</f>
        <v/>
      </c>
      <c r="V19" s="17">
        <f>IF(H19="","",IF(AND(D19&lt;&gt;"",COUNTIFS(E$7:E$506,E19,D$7:D$506,D19)&gt;1),"doppelt erfasst?",IF(AND(W19="ja",Y19=""),"XML-Datei ablegen",IF(X19&lt;&gt;"ja","Pflichtangaben prüfen",""))))</f>
        <v/>
      </c>
      <c r="W19" s="18" t="n"/>
      <c r="X19" s="18" t="n"/>
      <c r="Y19" s="11" t="n"/>
    </row>
    <row r="20">
      <c r="A20" s="9">
        <f>IF(E20="","",COUNTA(E$7:E20))</f>
        <v/>
      </c>
      <c r="B20" s="10" t="n"/>
      <c r="C20" s="10" t="n"/>
      <c r="D20" s="11" t="n"/>
      <c r="E20" s="11" t="n"/>
      <c r="F20" s="11" t="n"/>
      <c r="G20" s="11" t="n"/>
      <c r="H20" s="12" t="n"/>
      <c r="I20" s="13" t="n"/>
      <c r="J20" s="14">
        <f>IF(H20="","",ROUND(H20*I20,2))</f>
        <v/>
      </c>
      <c r="K20" s="14">
        <f>IF(H20="","",H20+N(J20))</f>
        <v/>
      </c>
      <c r="L20" s="9">
        <f>IF(E20="","",IFERROR(IF(INDEX(Lieferanten!$B$6:$B$205,MATCH(E20,Lieferanten!$A$6:$A$205,0))="",Einstellungen!$A$5,INDEX(Lieferanten!$B$6:$B$205,MATCH(E20,Lieferanten!$A$6:$A$205,0))),Einstellungen!$A$5))</f>
        <v/>
      </c>
      <c r="M20" s="15">
        <f>IF(C20="","",IF(N20&lt;&gt;"",N20,C20+L20))</f>
        <v/>
      </c>
      <c r="N20" s="10" t="n"/>
      <c r="O20" s="15">
        <f>IF(C20="","",IFERROR(IF(OR(INDEX(Lieferanten!$C$6:$C$205,MATCH(E20,Lieferanten!$A$6:$A$205,0))="",INDEX(Lieferanten!$D$6:$D$205,MATCH(E20,Lieferanten!$A$6:$A$205,0))=""),"",C20+INDEX(Lieferanten!$D$6:$D$205,MATCH(E20,Lieferanten!$A$6:$A$205,0))),""))</f>
        <v/>
      </c>
      <c r="P20" s="14">
        <f>IF(OR(H20="",O20=""),"",ROUND(K20*INDEX(Lieferanten!$C$6:$C$205,MATCH(E20,Lieferanten!$A$6:$A$205,0)),2))</f>
        <v/>
      </c>
      <c r="Q20" s="10" t="n"/>
      <c r="R20" s="12" t="n"/>
      <c r="S20" s="11" t="n"/>
      <c r="T20" s="14">
        <f>IF(H20="","",IF(U20="bezahlt",0,K20-N(R20)))</f>
        <v/>
      </c>
      <c r="U20" s="16">
        <f>IF(H20="","",IF(Q20&lt;&gt;"",IF(OR(R20="",R20&gt;=K20-N(P20)-0.005),"bezahlt","teilbezahlt"),IF(IF(O20="",FALSE,TODAY()&lt;=O20),"Skonto möglich",IF(IF(M20="",FALSE,TODAY()&gt;M20),"überfällig","offen"))))</f>
        <v/>
      </c>
      <c r="V20" s="17">
        <f>IF(H20="","",IF(AND(D20&lt;&gt;"",COUNTIFS(E$7:E$506,E20,D$7:D$506,D20)&gt;1),"doppelt erfasst?",IF(AND(W20="ja",Y20=""),"XML-Datei ablegen",IF(X20&lt;&gt;"ja","Pflichtangaben prüfen",""))))</f>
        <v/>
      </c>
      <c r="W20" s="18" t="n"/>
      <c r="X20" s="18" t="n"/>
      <c r="Y20" s="11" t="n"/>
    </row>
    <row r="21">
      <c r="A21" s="9">
        <f>IF(E21="","",COUNTA(E$7:E21))</f>
        <v/>
      </c>
      <c r="B21" s="10" t="n"/>
      <c r="C21" s="10" t="n"/>
      <c r="D21" s="11" t="n"/>
      <c r="E21" s="11" t="n"/>
      <c r="F21" s="11" t="n"/>
      <c r="G21" s="11" t="n"/>
      <c r="H21" s="12" t="n"/>
      <c r="I21" s="13" t="n"/>
      <c r="J21" s="14">
        <f>IF(H21="","",ROUND(H21*I21,2))</f>
        <v/>
      </c>
      <c r="K21" s="14">
        <f>IF(H21="","",H21+N(J21))</f>
        <v/>
      </c>
      <c r="L21" s="9">
        <f>IF(E21="","",IFERROR(IF(INDEX(Lieferanten!$B$6:$B$205,MATCH(E21,Lieferanten!$A$6:$A$205,0))="",Einstellungen!$A$5,INDEX(Lieferanten!$B$6:$B$205,MATCH(E21,Lieferanten!$A$6:$A$205,0))),Einstellungen!$A$5))</f>
        <v/>
      </c>
      <c r="M21" s="15">
        <f>IF(C21="","",IF(N21&lt;&gt;"",N21,C21+L21))</f>
        <v/>
      </c>
      <c r="N21" s="10" t="n"/>
      <c r="O21" s="15">
        <f>IF(C21="","",IFERROR(IF(OR(INDEX(Lieferanten!$C$6:$C$205,MATCH(E21,Lieferanten!$A$6:$A$205,0))="",INDEX(Lieferanten!$D$6:$D$205,MATCH(E21,Lieferanten!$A$6:$A$205,0))=""),"",C21+INDEX(Lieferanten!$D$6:$D$205,MATCH(E21,Lieferanten!$A$6:$A$205,0))),""))</f>
        <v/>
      </c>
      <c r="P21" s="14">
        <f>IF(OR(H21="",O21=""),"",ROUND(K21*INDEX(Lieferanten!$C$6:$C$205,MATCH(E21,Lieferanten!$A$6:$A$205,0)),2))</f>
        <v/>
      </c>
      <c r="Q21" s="10" t="n"/>
      <c r="R21" s="12" t="n"/>
      <c r="S21" s="11" t="n"/>
      <c r="T21" s="14">
        <f>IF(H21="","",IF(U21="bezahlt",0,K21-N(R21)))</f>
        <v/>
      </c>
      <c r="U21" s="16">
        <f>IF(H21="","",IF(Q21&lt;&gt;"",IF(OR(R21="",R21&gt;=K21-N(P21)-0.005),"bezahlt","teilbezahlt"),IF(IF(O21="",FALSE,TODAY()&lt;=O21),"Skonto möglich",IF(IF(M21="",FALSE,TODAY()&gt;M21),"überfällig","offen"))))</f>
        <v/>
      </c>
      <c r="V21" s="17">
        <f>IF(H21="","",IF(AND(D21&lt;&gt;"",COUNTIFS(E$7:E$506,E21,D$7:D$506,D21)&gt;1),"doppelt erfasst?",IF(AND(W21="ja",Y21=""),"XML-Datei ablegen",IF(X21&lt;&gt;"ja","Pflichtangaben prüfen",""))))</f>
        <v/>
      </c>
      <c r="W21" s="18" t="n"/>
      <c r="X21" s="18" t="n"/>
      <c r="Y21" s="11" t="n"/>
    </row>
    <row r="22">
      <c r="A22" s="9">
        <f>IF(E22="","",COUNTA(E$7:E22))</f>
        <v/>
      </c>
      <c r="B22" s="10" t="n"/>
      <c r="C22" s="10" t="n"/>
      <c r="D22" s="11" t="n"/>
      <c r="E22" s="11" t="n"/>
      <c r="F22" s="11" t="n"/>
      <c r="G22" s="11" t="n"/>
      <c r="H22" s="12" t="n"/>
      <c r="I22" s="13" t="n"/>
      <c r="J22" s="14">
        <f>IF(H22="","",ROUND(H22*I22,2))</f>
        <v/>
      </c>
      <c r="K22" s="14">
        <f>IF(H22="","",H22+N(J22))</f>
        <v/>
      </c>
      <c r="L22" s="9">
        <f>IF(E22="","",IFERROR(IF(INDEX(Lieferanten!$B$6:$B$205,MATCH(E22,Lieferanten!$A$6:$A$205,0))="",Einstellungen!$A$5,INDEX(Lieferanten!$B$6:$B$205,MATCH(E22,Lieferanten!$A$6:$A$205,0))),Einstellungen!$A$5))</f>
        <v/>
      </c>
      <c r="M22" s="15">
        <f>IF(C22="","",IF(N22&lt;&gt;"",N22,C22+L22))</f>
        <v/>
      </c>
      <c r="N22" s="10" t="n"/>
      <c r="O22" s="15">
        <f>IF(C22="","",IFERROR(IF(OR(INDEX(Lieferanten!$C$6:$C$205,MATCH(E22,Lieferanten!$A$6:$A$205,0))="",INDEX(Lieferanten!$D$6:$D$205,MATCH(E22,Lieferanten!$A$6:$A$205,0))=""),"",C22+INDEX(Lieferanten!$D$6:$D$205,MATCH(E22,Lieferanten!$A$6:$A$205,0))),""))</f>
        <v/>
      </c>
      <c r="P22" s="14">
        <f>IF(OR(H22="",O22=""),"",ROUND(K22*INDEX(Lieferanten!$C$6:$C$205,MATCH(E22,Lieferanten!$A$6:$A$205,0)),2))</f>
        <v/>
      </c>
      <c r="Q22" s="10" t="n"/>
      <c r="R22" s="12" t="n"/>
      <c r="S22" s="11" t="n"/>
      <c r="T22" s="14">
        <f>IF(H22="","",IF(U22="bezahlt",0,K22-N(R22)))</f>
        <v/>
      </c>
      <c r="U22" s="16">
        <f>IF(H22="","",IF(Q22&lt;&gt;"",IF(OR(R22="",R22&gt;=K22-N(P22)-0.005),"bezahlt","teilbezahlt"),IF(IF(O22="",FALSE,TODAY()&lt;=O22),"Skonto möglich",IF(IF(M22="",FALSE,TODAY()&gt;M22),"überfällig","offen"))))</f>
        <v/>
      </c>
      <c r="V22" s="17">
        <f>IF(H22="","",IF(AND(D22&lt;&gt;"",COUNTIFS(E$7:E$506,E22,D$7:D$506,D22)&gt;1),"doppelt erfasst?",IF(AND(W22="ja",Y22=""),"XML-Datei ablegen",IF(X22&lt;&gt;"ja","Pflichtangaben prüfen",""))))</f>
        <v/>
      </c>
      <c r="W22" s="18" t="n"/>
      <c r="X22" s="18" t="n"/>
      <c r="Y22" s="11" t="n"/>
    </row>
    <row r="23">
      <c r="A23" s="9">
        <f>IF(E23="","",COUNTA(E$7:E23))</f>
        <v/>
      </c>
      <c r="B23" s="10" t="n"/>
      <c r="C23" s="10" t="n"/>
      <c r="D23" s="11" t="n"/>
      <c r="E23" s="11" t="n"/>
      <c r="F23" s="11" t="n"/>
      <c r="G23" s="11" t="n"/>
      <c r="H23" s="12" t="n"/>
      <c r="I23" s="13" t="n"/>
      <c r="J23" s="14">
        <f>IF(H23="","",ROUND(H23*I23,2))</f>
        <v/>
      </c>
      <c r="K23" s="14">
        <f>IF(H23="","",H23+N(J23))</f>
        <v/>
      </c>
      <c r="L23" s="9">
        <f>IF(E23="","",IFERROR(IF(INDEX(Lieferanten!$B$6:$B$205,MATCH(E23,Lieferanten!$A$6:$A$205,0))="",Einstellungen!$A$5,INDEX(Lieferanten!$B$6:$B$205,MATCH(E23,Lieferanten!$A$6:$A$205,0))),Einstellungen!$A$5))</f>
        <v/>
      </c>
      <c r="M23" s="15">
        <f>IF(C23="","",IF(N23&lt;&gt;"",N23,C23+L23))</f>
        <v/>
      </c>
      <c r="N23" s="10" t="n"/>
      <c r="O23" s="15">
        <f>IF(C23="","",IFERROR(IF(OR(INDEX(Lieferanten!$C$6:$C$205,MATCH(E23,Lieferanten!$A$6:$A$205,0))="",INDEX(Lieferanten!$D$6:$D$205,MATCH(E23,Lieferanten!$A$6:$A$205,0))=""),"",C23+INDEX(Lieferanten!$D$6:$D$205,MATCH(E23,Lieferanten!$A$6:$A$205,0))),""))</f>
        <v/>
      </c>
      <c r="P23" s="14">
        <f>IF(OR(H23="",O23=""),"",ROUND(K23*INDEX(Lieferanten!$C$6:$C$205,MATCH(E23,Lieferanten!$A$6:$A$205,0)),2))</f>
        <v/>
      </c>
      <c r="Q23" s="10" t="n"/>
      <c r="R23" s="12" t="n"/>
      <c r="S23" s="11" t="n"/>
      <c r="T23" s="14">
        <f>IF(H23="","",IF(U23="bezahlt",0,K23-N(R23)))</f>
        <v/>
      </c>
      <c r="U23" s="16">
        <f>IF(H23="","",IF(Q23&lt;&gt;"",IF(OR(R23="",R23&gt;=K23-N(P23)-0.005),"bezahlt","teilbezahlt"),IF(IF(O23="",FALSE,TODAY()&lt;=O23),"Skonto möglich",IF(IF(M23="",FALSE,TODAY()&gt;M23),"überfällig","offen"))))</f>
        <v/>
      </c>
      <c r="V23" s="17">
        <f>IF(H23="","",IF(AND(D23&lt;&gt;"",COUNTIFS(E$7:E$506,E23,D$7:D$506,D23)&gt;1),"doppelt erfasst?",IF(AND(W23="ja",Y23=""),"XML-Datei ablegen",IF(X23&lt;&gt;"ja","Pflichtangaben prüfen",""))))</f>
        <v/>
      </c>
      <c r="W23" s="18" t="n"/>
      <c r="X23" s="18" t="n"/>
      <c r="Y23" s="11" t="n"/>
    </row>
    <row r="24">
      <c r="A24" s="9">
        <f>IF(E24="","",COUNTA(E$7:E24))</f>
        <v/>
      </c>
      <c r="B24" s="10" t="n"/>
      <c r="C24" s="10" t="n"/>
      <c r="D24" s="11" t="n"/>
      <c r="E24" s="11" t="n"/>
      <c r="F24" s="11" t="n"/>
      <c r="G24" s="11" t="n"/>
      <c r="H24" s="12" t="n"/>
      <c r="I24" s="13" t="n"/>
      <c r="J24" s="14">
        <f>IF(H24="","",ROUND(H24*I24,2))</f>
        <v/>
      </c>
      <c r="K24" s="14">
        <f>IF(H24="","",H24+N(J24))</f>
        <v/>
      </c>
      <c r="L24" s="9">
        <f>IF(E24="","",IFERROR(IF(INDEX(Lieferanten!$B$6:$B$205,MATCH(E24,Lieferanten!$A$6:$A$205,0))="",Einstellungen!$A$5,INDEX(Lieferanten!$B$6:$B$205,MATCH(E24,Lieferanten!$A$6:$A$205,0))),Einstellungen!$A$5))</f>
        <v/>
      </c>
      <c r="M24" s="15">
        <f>IF(C24="","",IF(N24&lt;&gt;"",N24,C24+L24))</f>
        <v/>
      </c>
      <c r="N24" s="10" t="n"/>
      <c r="O24" s="15">
        <f>IF(C24="","",IFERROR(IF(OR(INDEX(Lieferanten!$C$6:$C$205,MATCH(E24,Lieferanten!$A$6:$A$205,0))="",INDEX(Lieferanten!$D$6:$D$205,MATCH(E24,Lieferanten!$A$6:$A$205,0))=""),"",C24+INDEX(Lieferanten!$D$6:$D$205,MATCH(E24,Lieferanten!$A$6:$A$205,0))),""))</f>
        <v/>
      </c>
      <c r="P24" s="14">
        <f>IF(OR(H24="",O24=""),"",ROUND(K24*INDEX(Lieferanten!$C$6:$C$205,MATCH(E24,Lieferanten!$A$6:$A$205,0)),2))</f>
        <v/>
      </c>
      <c r="Q24" s="10" t="n"/>
      <c r="R24" s="12" t="n"/>
      <c r="S24" s="11" t="n"/>
      <c r="T24" s="14">
        <f>IF(H24="","",IF(U24="bezahlt",0,K24-N(R24)))</f>
        <v/>
      </c>
      <c r="U24" s="16">
        <f>IF(H24="","",IF(Q24&lt;&gt;"",IF(OR(R24="",R24&gt;=K24-N(P24)-0.005),"bezahlt","teilbezahlt"),IF(IF(O24="",FALSE,TODAY()&lt;=O24),"Skonto möglich",IF(IF(M24="",FALSE,TODAY()&gt;M24),"überfällig","offen"))))</f>
        <v/>
      </c>
      <c r="V24" s="17">
        <f>IF(H24="","",IF(AND(D24&lt;&gt;"",COUNTIFS(E$7:E$506,E24,D$7:D$506,D24)&gt;1),"doppelt erfasst?",IF(AND(W24="ja",Y24=""),"XML-Datei ablegen",IF(X24&lt;&gt;"ja","Pflichtangaben prüfen",""))))</f>
        <v/>
      </c>
      <c r="W24" s="18" t="n"/>
      <c r="X24" s="18" t="n"/>
      <c r="Y24" s="11" t="n"/>
    </row>
    <row r="25">
      <c r="A25" s="9">
        <f>IF(E25="","",COUNTA(E$7:E25))</f>
        <v/>
      </c>
      <c r="B25" s="10" t="n"/>
      <c r="C25" s="10" t="n"/>
      <c r="D25" s="11" t="n"/>
      <c r="E25" s="11" t="n"/>
      <c r="F25" s="11" t="n"/>
      <c r="G25" s="11" t="n"/>
      <c r="H25" s="12" t="n"/>
      <c r="I25" s="13" t="n"/>
      <c r="J25" s="14">
        <f>IF(H25="","",ROUND(H25*I25,2))</f>
        <v/>
      </c>
      <c r="K25" s="14">
        <f>IF(H25="","",H25+N(J25))</f>
        <v/>
      </c>
      <c r="L25" s="9">
        <f>IF(E25="","",IFERROR(IF(INDEX(Lieferanten!$B$6:$B$205,MATCH(E25,Lieferanten!$A$6:$A$205,0))="",Einstellungen!$A$5,INDEX(Lieferanten!$B$6:$B$205,MATCH(E25,Lieferanten!$A$6:$A$205,0))),Einstellungen!$A$5))</f>
        <v/>
      </c>
      <c r="M25" s="15">
        <f>IF(C25="","",IF(N25&lt;&gt;"",N25,C25+L25))</f>
        <v/>
      </c>
      <c r="N25" s="10" t="n"/>
      <c r="O25" s="15">
        <f>IF(C25="","",IFERROR(IF(OR(INDEX(Lieferanten!$C$6:$C$205,MATCH(E25,Lieferanten!$A$6:$A$205,0))="",INDEX(Lieferanten!$D$6:$D$205,MATCH(E25,Lieferanten!$A$6:$A$205,0))=""),"",C25+INDEX(Lieferanten!$D$6:$D$205,MATCH(E25,Lieferanten!$A$6:$A$205,0))),""))</f>
        <v/>
      </c>
      <c r="P25" s="14">
        <f>IF(OR(H25="",O25=""),"",ROUND(K25*INDEX(Lieferanten!$C$6:$C$205,MATCH(E25,Lieferanten!$A$6:$A$205,0)),2))</f>
        <v/>
      </c>
      <c r="Q25" s="10" t="n"/>
      <c r="R25" s="12" t="n"/>
      <c r="S25" s="11" t="n"/>
      <c r="T25" s="14">
        <f>IF(H25="","",IF(U25="bezahlt",0,K25-N(R25)))</f>
        <v/>
      </c>
      <c r="U25" s="16">
        <f>IF(H25="","",IF(Q25&lt;&gt;"",IF(OR(R25="",R25&gt;=K25-N(P25)-0.005),"bezahlt","teilbezahlt"),IF(IF(O25="",FALSE,TODAY()&lt;=O25),"Skonto möglich",IF(IF(M25="",FALSE,TODAY()&gt;M25),"überfällig","offen"))))</f>
        <v/>
      </c>
      <c r="V25" s="17">
        <f>IF(H25="","",IF(AND(D25&lt;&gt;"",COUNTIFS(E$7:E$506,E25,D$7:D$506,D25)&gt;1),"doppelt erfasst?",IF(AND(W25="ja",Y25=""),"XML-Datei ablegen",IF(X25&lt;&gt;"ja","Pflichtangaben prüfen",""))))</f>
        <v/>
      </c>
      <c r="W25" s="18" t="n"/>
      <c r="X25" s="18" t="n"/>
      <c r="Y25" s="11" t="n"/>
    </row>
    <row r="26">
      <c r="A26" s="9">
        <f>IF(E26="","",COUNTA(E$7:E26))</f>
        <v/>
      </c>
      <c r="B26" s="10" t="n"/>
      <c r="C26" s="10" t="n"/>
      <c r="D26" s="11" t="n"/>
      <c r="E26" s="11" t="n"/>
      <c r="F26" s="11" t="n"/>
      <c r="G26" s="11" t="n"/>
      <c r="H26" s="12" t="n"/>
      <c r="I26" s="13" t="n"/>
      <c r="J26" s="14">
        <f>IF(H26="","",ROUND(H26*I26,2))</f>
        <v/>
      </c>
      <c r="K26" s="14">
        <f>IF(H26="","",H26+N(J26))</f>
        <v/>
      </c>
      <c r="L26" s="9">
        <f>IF(E26="","",IFERROR(IF(INDEX(Lieferanten!$B$6:$B$205,MATCH(E26,Lieferanten!$A$6:$A$205,0))="",Einstellungen!$A$5,INDEX(Lieferanten!$B$6:$B$205,MATCH(E26,Lieferanten!$A$6:$A$205,0))),Einstellungen!$A$5))</f>
        <v/>
      </c>
      <c r="M26" s="15">
        <f>IF(C26="","",IF(N26&lt;&gt;"",N26,C26+L26))</f>
        <v/>
      </c>
      <c r="N26" s="10" t="n"/>
      <c r="O26" s="15">
        <f>IF(C26="","",IFERROR(IF(OR(INDEX(Lieferanten!$C$6:$C$205,MATCH(E26,Lieferanten!$A$6:$A$205,0))="",INDEX(Lieferanten!$D$6:$D$205,MATCH(E26,Lieferanten!$A$6:$A$205,0))=""),"",C26+INDEX(Lieferanten!$D$6:$D$205,MATCH(E26,Lieferanten!$A$6:$A$205,0))),""))</f>
        <v/>
      </c>
      <c r="P26" s="14">
        <f>IF(OR(H26="",O26=""),"",ROUND(K26*INDEX(Lieferanten!$C$6:$C$205,MATCH(E26,Lieferanten!$A$6:$A$205,0)),2))</f>
        <v/>
      </c>
      <c r="Q26" s="10" t="n"/>
      <c r="R26" s="12" t="n"/>
      <c r="S26" s="11" t="n"/>
      <c r="T26" s="14">
        <f>IF(H26="","",IF(U26="bezahlt",0,K26-N(R26)))</f>
        <v/>
      </c>
      <c r="U26" s="16">
        <f>IF(H26="","",IF(Q26&lt;&gt;"",IF(OR(R26="",R26&gt;=K26-N(P26)-0.005),"bezahlt","teilbezahlt"),IF(IF(O26="",FALSE,TODAY()&lt;=O26),"Skonto möglich",IF(IF(M26="",FALSE,TODAY()&gt;M26),"überfällig","offen"))))</f>
        <v/>
      </c>
      <c r="V26" s="17">
        <f>IF(H26="","",IF(AND(D26&lt;&gt;"",COUNTIFS(E$7:E$506,E26,D$7:D$506,D26)&gt;1),"doppelt erfasst?",IF(AND(W26="ja",Y26=""),"XML-Datei ablegen",IF(X26&lt;&gt;"ja","Pflichtangaben prüfen",""))))</f>
        <v/>
      </c>
      <c r="W26" s="18" t="n"/>
      <c r="X26" s="18" t="n"/>
      <c r="Y26" s="11" t="n"/>
    </row>
    <row r="27">
      <c r="A27" s="9">
        <f>IF(E27="","",COUNTA(E$7:E27))</f>
        <v/>
      </c>
      <c r="B27" s="10" t="n"/>
      <c r="C27" s="10" t="n"/>
      <c r="D27" s="11" t="n"/>
      <c r="E27" s="11" t="n"/>
      <c r="F27" s="11" t="n"/>
      <c r="G27" s="11" t="n"/>
      <c r="H27" s="12" t="n"/>
      <c r="I27" s="13" t="n"/>
      <c r="J27" s="14">
        <f>IF(H27="","",ROUND(H27*I27,2))</f>
        <v/>
      </c>
      <c r="K27" s="14">
        <f>IF(H27="","",H27+N(J27))</f>
        <v/>
      </c>
      <c r="L27" s="9">
        <f>IF(E27="","",IFERROR(IF(INDEX(Lieferanten!$B$6:$B$205,MATCH(E27,Lieferanten!$A$6:$A$205,0))="",Einstellungen!$A$5,INDEX(Lieferanten!$B$6:$B$205,MATCH(E27,Lieferanten!$A$6:$A$205,0))),Einstellungen!$A$5))</f>
        <v/>
      </c>
      <c r="M27" s="15">
        <f>IF(C27="","",IF(N27&lt;&gt;"",N27,C27+L27))</f>
        <v/>
      </c>
      <c r="N27" s="10" t="n"/>
      <c r="O27" s="15">
        <f>IF(C27="","",IFERROR(IF(OR(INDEX(Lieferanten!$C$6:$C$205,MATCH(E27,Lieferanten!$A$6:$A$205,0))="",INDEX(Lieferanten!$D$6:$D$205,MATCH(E27,Lieferanten!$A$6:$A$205,0))=""),"",C27+INDEX(Lieferanten!$D$6:$D$205,MATCH(E27,Lieferanten!$A$6:$A$205,0))),""))</f>
        <v/>
      </c>
      <c r="P27" s="14">
        <f>IF(OR(H27="",O27=""),"",ROUND(K27*INDEX(Lieferanten!$C$6:$C$205,MATCH(E27,Lieferanten!$A$6:$A$205,0)),2))</f>
        <v/>
      </c>
      <c r="Q27" s="10" t="n"/>
      <c r="R27" s="12" t="n"/>
      <c r="S27" s="11" t="n"/>
      <c r="T27" s="14">
        <f>IF(H27="","",IF(U27="bezahlt",0,K27-N(R27)))</f>
        <v/>
      </c>
      <c r="U27" s="16">
        <f>IF(H27="","",IF(Q27&lt;&gt;"",IF(OR(R27="",R27&gt;=K27-N(P27)-0.005),"bezahlt","teilbezahlt"),IF(IF(O27="",FALSE,TODAY()&lt;=O27),"Skonto möglich",IF(IF(M27="",FALSE,TODAY()&gt;M27),"überfällig","offen"))))</f>
        <v/>
      </c>
      <c r="V27" s="17">
        <f>IF(H27="","",IF(AND(D27&lt;&gt;"",COUNTIFS(E$7:E$506,E27,D$7:D$506,D27)&gt;1),"doppelt erfasst?",IF(AND(W27="ja",Y27=""),"XML-Datei ablegen",IF(X27&lt;&gt;"ja","Pflichtangaben prüfen",""))))</f>
        <v/>
      </c>
      <c r="W27" s="18" t="n"/>
      <c r="X27" s="18" t="n"/>
      <c r="Y27" s="11" t="n"/>
    </row>
    <row r="28">
      <c r="A28" s="9">
        <f>IF(E28="","",COUNTA(E$7:E28))</f>
        <v/>
      </c>
      <c r="B28" s="10" t="n"/>
      <c r="C28" s="10" t="n"/>
      <c r="D28" s="11" t="n"/>
      <c r="E28" s="11" t="n"/>
      <c r="F28" s="11" t="n"/>
      <c r="G28" s="11" t="n"/>
      <c r="H28" s="12" t="n"/>
      <c r="I28" s="13" t="n"/>
      <c r="J28" s="14">
        <f>IF(H28="","",ROUND(H28*I28,2))</f>
        <v/>
      </c>
      <c r="K28" s="14">
        <f>IF(H28="","",H28+N(J28))</f>
        <v/>
      </c>
      <c r="L28" s="9">
        <f>IF(E28="","",IFERROR(IF(INDEX(Lieferanten!$B$6:$B$205,MATCH(E28,Lieferanten!$A$6:$A$205,0))="",Einstellungen!$A$5,INDEX(Lieferanten!$B$6:$B$205,MATCH(E28,Lieferanten!$A$6:$A$205,0))),Einstellungen!$A$5))</f>
        <v/>
      </c>
      <c r="M28" s="15">
        <f>IF(C28="","",IF(N28&lt;&gt;"",N28,C28+L28))</f>
        <v/>
      </c>
      <c r="N28" s="10" t="n"/>
      <c r="O28" s="15">
        <f>IF(C28="","",IFERROR(IF(OR(INDEX(Lieferanten!$C$6:$C$205,MATCH(E28,Lieferanten!$A$6:$A$205,0))="",INDEX(Lieferanten!$D$6:$D$205,MATCH(E28,Lieferanten!$A$6:$A$205,0))=""),"",C28+INDEX(Lieferanten!$D$6:$D$205,MATCH(E28,Lieferanten!$A$6:$A$205,0))),""))</f>
        <v/>
      </c>
      <c r="P28" s="14">
        <f>IF(OR(H28="",O28=""),"",ROUND(K28*INDEX(Lieferanten!$C$6:$C$205,MATCH(E28,Lieferanten!$A$6:$A$205,0)),2))</f>
        <v/>
      </c>
      <c r="Q28" s="10" t="n"/>
      <c r="R28" s="12" t="n"/>
      <c r="S28" s="11" t="n"/>
      <c r="T28" s="14">
        <f>IF(H28="","",IF(U28="bezahlt",0,K28-N(R28)))</f>
        <v/>
      </c>
      <c r="U28" s="16">
        <f>IF(H28="","",IF(Q28&lt;&gt;"",IF(OR(R28="",R28&gt;=K28-N(P28)-0.005),"bezahlt","teilbezahlt"),IF(IF(O28="",FALSE,TODAY()&lt;=O28),"Skonto möglich",IF(IF(M28="",FALSE,TODAY()&gt;M28),"überfällig","offen"))))</f>
        <v/>
      </c>
      <c r="V28" s="17">
        <f>IF(H28="","",IF(AND(D28&lt;&gt;"",COUNTIFS(E$7:E$506,E28,D$7:D$506,D28)&gt;1),"doppelt erfasst?",IF(AND(W28="ja",Y28=""),"XML-Datei ablegen",IF(X28&lt;&gt;"ja","Pflichtangaben prüfen",""))))</f>
        <v/>
      </c>
      <c r="W28" s="18" t="n"/>
      <c r="X28" s="18" t="n"/>
      <c r="Y28" s="11" t="n"/>
    </row>
    <row r="29">
      <c r="A29" s="9">
        <f>IF(E29="","",COUNTA(E$7:E29))</f>
        <v/>
      </c>
      <c r="B29" s="10" t="n"/>
      <c r="C29" s="10" t="n"/>
      <c r="D29" s="11" t="n"/>
      <c r="E29" s="11" t="n"/>
      <c r="F29" s="11" t="n"/>
      <c r="G29" s="11" t="n"/>
      <c r="H29" s="12" t="n"/>
      <c r="I29" s="13" t="n"/>
      <c r="J29" s="14">
        <f>IF(H29="","",ROUND(H29*I29,2))</f>
        <v/>
      </c>
      <c r="K29" s="14">
        <f>IF(H29="","",H29+N(J29))</f>
        <v/>
      </c>
      <c r="L29" s="9">
        <f>IF(E29="","",IFERROR(IF(INDEX(Lieferanten!$B$6:$B$205,MATCH(E29,Lieferanten!$A$6:$A$205,0))="",Einstellungen!$A$5,INDEX(Lieferanten!$B$6:$B$205,MATCH(E29,Lieferanten!$A$6:$A$205,0))),Einstellungen!$A$5))</f>
        <v/>
      </c>
      <c r="M29" s="15">
        <f>IF(C29="","",IF(N29&lt;&gt;"",N29,C29+L29))</f>
        <v/>
      </c>
      <c r="N29" s="10" t="n"/>
      <c r="O29" s="15">
        <f>IF(C29="","",IFERROR(IF(OR(INDEX(Lieferanten!$C$6:$C$205,MATCH(E29,Lieferanten!$A$6:$A$205,0))="",INDEX(Lieferanten!$D$6:$D$205,MATCH(E29,Lieferanten!$A$6:$A$205,0))=""),"",C29+INDEX(Lieferanten!$D$6:$D$205,MATCH(E29,Lieferanten!$A$6:$A$205,0))),""))</f>
        <v/>
      </c>
      <c r="P29" s="14">
        <f>IF(OR(H29="",O29=""),"",ROUND(K29*INDEX(Lieferanten!$C$6:$C$205,MATCH(E29,Lieferanten!$A$6:$A$205,0)),2))</f>
        <v/>
      </c>
      <c r="Q29" s="10" t="n"/>
      <c r="R29" s="12" t="n"/>
      <c r="S29" s="11" t="n"/>
      <c r="T29" s="14">
        <f>IF(H29="","",IF(U29="bezahlt",0,K29-N(R29)))</f>
        <v/>
      </c>
      <c r="U29" s="16">
        <f>IF(H29="","",IF(Q29&lt;&gt;"",IF(OR(R29="",R29&gt;=K29-N(P29)-0.005),"bezahlt","teilbezahlt"),IF(IF(O29="",FALSE,TODAY()&lt;=O29),"Skonto möglich",IF(IF(M29="",FALSE,TODAY()&gt;M29),"überfällig","offen"))))</f>
        <v/>
      </c>
      <c r="V29" s="17">
        <f>IF(H29="","",IF(AND(D29&lt;&gt;"",COUNTIFS(E$7:E$506,E29,D$7:D$506,D29)&gt;1),"doppelt erfasst?",IF(AND(W29="ja",Y29=""),"XML-Datei ablegen",IF(X29&lt;&gt;"ja","Pflichtangaben prüfen",""))))</f>
        <v/>
      </c>
      <c r="W29" s="18" t="n"/>
      <c r="X29" s="18" t="n"/>
      <c r="Y29" s="11" t="n"/>
    </row>
    <row r="30">
      <c r="A30" s="9">
        <f>IF(E30="","",COUNTA(E$7:E30))</f>
        <v/>
      </c>
      <c r="B30" s="10" t="n"/>
      <c r="C30" s="10" t="n"/>
      <c r="D30" s="11" t="n"/>
      <c r="E30" s="11" t="n"/>
      <c r="F30" s="11" t="n"/>
      <c r="G30" s="11" t="n"/>
      <c r="H30" s="12" t="n"/>
      <c r="I30" s="13" t="n"/>
      <c r="J30" s="14">
        <f>IF(H30="","",ROUND(H30*I30,2))</f>
        <v/>
      </c>
      <c r="K30" s="14">
        <f>IF(H30="","",H30+N(J30))</f>
        <v/>
      </c>
      <c r="L30" s="9">
        <f>IF(E30="","",IFERROR(IF(INDEX(Lieferanten!$B$6:$B$205,MATCH(E30,Lieferanten!$A$6:$A$205,0))="",Einstellungen!$A$5,INDEX(Lieferanten!$B$6:$B$205,MATCH(E30,Lieferanten!$A$6:$A$205,0))),Einstellungen!$A$5))</f>
        <v/>
      </c>
      <c r="M30" s="15">
        <f>IF(C30="","",IF(N30&lt;&gt;"",N30,C30+L30))</f>
        <v/>
      </c>
      <c r="N30" s="10" t="n"/>
      <c r="O30" s="15">
        <f>IF(C30="","",IFERROR(IF(OR(INDEX(Lieferanten!$C$6:$C$205,MATCH(E30,Lieferanten!$A$6:$A$205,0))="",INDEX(Lieferanten!$D$6:$D$205,MATCH(E30,Lieferanten!$A$6:$A$205,0))=""),"",C30+INDEX(Lieferanten!$D$6:$D$205,MATCH(E30,Lieferanten!$A$6:$A$205,0))),""))</f>
        <v/>
      </c>
      <c r="P30" s="14">
        <f>IF(OR(H30="",O30=""),"",ROUND(K30*INDEX(Lieferanten!$C$6:$C$205,MATCH(E30,Lieferanten!$A$6:$A$205,0)),2))</f>
        <v/>
      </c>
      <c r="Q30" s="10" t="n"/>
      <c r="R30" s="12" t="n"/>
      <c r="S30" s="11" t="n"/>
      <c r="T30" s="14">
        <f>IF(H30="","",IF(U30="bezahlt",0,K30-N(R30)))</f>
        <v/>
      </c>
      <c r="U30" s="16">
        <f>IF(H30="","",IF(Q30&lt;&gt;"",IF(OR(R30="",R30&gt;=K30-N(P30)-0.005),"bezahlt","teilbezahlt"),IF(IF(O30="",FALSE,TODAY()&lt;=O30),"Skonto möglich",IF(IF(M30="",FALSE,TODAY()&gt;M30),"überfällig","offen"))))</f>
        <v/>
      </c>
      <c r="V30" s="17">
        <f>IF(H30="","",IF(AND(D30&lt;&gt;"",COUNTIFS(E$7:E$506,E30,D$7:D$506,D30)&gt;1),"doppelt erfasst?",IF(AND(W30="ja",Y30=""),"XML-Datei ablegen",IF(X30&lt;&gt;"ja","Pflichtangaben prüfen",""))))</f>
        <v/>
      </c>
      <c r="W30" s="18" t="n"/>
      <c r="X30" s="18" t="n"/>
      <c r="Y30" s="11" t="n"/>
    </row>
    <row r="31">
      <c r="A31" s="9">
        <f>IF(E31="","",COUNTA(E$7:E31))</f>
        <v/>
      </c>
      <c r="B31" s="10" t="n"/>
      <c r="C31" s="10" t="n"/>
      <c r="D31" s="11" t="n"/>
      <c r="E31" s="11" t="n"/>
      <c r="F31" s="11" t="n"/>
      <c r="G31" s="11" t="n"/>
      <c r="H31" s="12" t="n"/>
      <c r="I31" s="13" t="n"/>
      <c r="J31" s="14">
        <f>IF(H31="","",ROUND(H31*I31,2))</f>
        <v/>
      </c>
      <c r="K31" s="14">
        <f>IF(H31="","",H31+N(J31))</f>
        <v/>
      </c>
      <c r="L31" s="9">
        <f>IF(E31="","",IFERROR(IF(INDEX(Lieferanten!$B$6:$B$205,MATCH(E31,Lieferanten!$A$6:$A$205,0))="",Einstellungen!$A$5,INDEX(Lieferanten!$B$6:$B$205,MATCH(E31,Lieferanten!$A$6:$A$205,0))),Einstellungen!$A$5))</f>
        <v/>
      </c>
      <c r="M31" s="15">
        <f>IF(C31="","",IF(N31&lt;&gt;"",N31,C31+L31))</f>
        <v/>
      </c>
      <c r="N31" s="10" t="n"/>
      <c r="O31" s="15">
        <f>IF(C31="","",IFERROR(IF(OR(INDEX(Lieferanten!$C$6:$C$205,MATCH(E31,Lieferanten!$A$6:$A$205,0))="",INDEX(Lieferanten!$D$6:$D$205,MATCH(E31,Lieferanten!$A$6:$A$205,0))=""),"",C31+INDEX(Lieferanten!$D$6:$D$205,MATCH(E31,Lieferanten!$A$6:$A$205,0))),""))</f>
        <v/>
      </c>
      <c r="P31" s="14">
        <f>IF(OR(H31="",O31=""),"",ROUND(K31*INDEX(Lieferanten!$C$6:$C$205,MATCH(E31,Lieferanten!$A$6:$A$205,0)),2))</f>
        <v/>
      </c>
      <c r="Q31" s="10" t="n"/>
      <c r="R31" s="12" t="n"/>
      <c r="S31" s="11" t="n"/>
      <c r="T31" s="14">
        <f>IF(H31="","",IF(U31="bezahlt",0,K31-N(R31)))</f>
        <v/>
      </c>
      <c r="U31" s="16">
        <f>IF(H31="","",IF(Q31&lt;&gt;"",IF(OR(R31="",R31&gt;=K31-N(P31)-0.005),"bezahlt","teilbezahlt"),IF(IF(O31="",FALSE,TODAY()&lt;=O31),"Skonto möglich",IF(IF(M31="",FALSE,TODAY()&gt;M31),"überfällig","offen"))))</f>
        <v/>
      </c>
      <c r="V31" s="17">
        <f>IF(H31="","",IF(AND(D31&lt;&gt;"",COUNTIFS(E$7:E$506,E31,D$7:D$506,D31)&gt;1),"doppelt erfasst?",IF(AND(W31="ja",Y31=""),"XML-Datei ablegen",IF(X31&lt;&gt;"ja","Pflichtangaben prüfen",""))))</f>
        <v/>
      </c>
      <c r="W31" s="18" t="n"/>
      <c r="X31" s="18" t="n"/>
      <c r="Y31" s="11" t="n"/>
    </row>
    <row r="32">
      <c r="A32" s="9">
        <f>IF(E32="","",COUNTA(E$7:E32))</f>
        <v/>
      </c>
      <c r="B32" s="10" t="n"/>
      <c r="C32" s="10" t="n"/>
      <c r="D32" s="11" t="n"/>
      <c r="E32" s="11" t="n"/>
      <c r="F32" s="11" t="n"/>
      <c r="G32" s="11" t="n"/>
      <c r="H32" s="12" t="n"/>
      <c r="I32" s="13" t="n"/>
      <c r="J32" s="14">
        <f>IF(H32="","",ROUND(H32*I32,2))</f>
        <v/>
      </c>
      <c r="K32" s="14">
        <f>IF(H32="","",H32+N(J32))</f>
        <v/>
      </c>
      <c r="L32" s="9">
        <f>IF(E32="","",IFERROR(IF(INDEX(Lieferanten!$B$6:$B$205,MATCH(E32,Lieferanten!$A$6:$A$205,0))="",Einstellungen!$A$5,INDEX(Lieferanten!$B$6:$B$205,MATCH(E32,Lieferanten!$A$6:$A$205,0))),Einstellungen!$A$5))</f>
        <v/>
      </c>
      <c r="M32" s="15">
        <f>IF(C32="","",IF(N32&lt;&gt;"",N32,C32+L32))</f>
        <v/>
      </c>
      <c r="N32" s="10" t="n"/>
      <c r="O32" s="15">
        <f>IF(C32="","",IFERROR(IF(OR(INDEX(Lieferanten!$C$6:$C$205,MATCH(E32,Lieferanten!$A$6:$A$205,0))="",INDEX(Lieferanten!$D$6:$D$205,MATCH(E32,Lieferanten!$A$6:$A$205,0))=""),"",C32+INDEX(Lieferanten!$D$6:$D$205,MATCH(E32,Lieferanten!$A$6:$A$205,0))),""))</f>
        <v/>
      </c>
      <c r="P32" s="14">
        <f>IF(OR(H32="",O32=""),"",ROUND(K32*INDEX(Lieferanten!$C$6:$C$205,MATCH(E32,Lieferanten!$A$6:$A$205,0)),2))</f>
        <v/>
      </c>
      <c r="Q32" s="10" t="n"/>
      <c r="R32" s="12" t="n"/>
      <c r="S32" s="11" t="n"/>
      <c r="T32" s="14">
        <f>IF(H32="","",IF(U32="bezahlt",0,K32-N(R32)))</f>
        <v/>
      </c>
      <c r="U32" s="16">
        <f>IF(H32="","",IF(Q32&lt;&gt;"",IF(OR(R32="",R32&gt;=K32-N(P32)-0.005),"bezahlt","teilbezahlt"),IF(IF(O32="",FALSE,TODAY()&lt;=O32),"Skonto möglich",IF(IF(M32="",FALSE,TODAY()&gt;M32),"überfällig","offen"))))</f>
        <v/>
      </c>
      <c r="V32" s="17">
        <f>IF(H32="","",IF(AND(D32&lt;&gt;"",COUNTIFS(E$7:E$506,E32,D$7:D$506,D32)&gt;1),"doppelt erfasst?",IF(AND(W32="ja",Y32=""),"XML-Datei ablegen",IF(X32&lt;&gt;"ja","Pflichtangaben prüfen",""))))</f>
        <v/>
      </c>
      <c r="W32" s="18" t="n"/>
      <c r="X32" s="18" t="n"/>
      <c r="Y32" s="11" t="n"/>
    </row>
    <row r="33">
      <c r="A33" s="9">
        <f>IF(E33="","",COUNTA(E$7:E33))</f>
        <v/>
      </c>
      <c r="B33" s="10" t="n"/>
      <c r="C33" s="10" t="n"/>
      <c r="D33" s="11" t="n"/>
      <c r="E33" s="11" t="n"/>
      <c r="F33" s="11" t="n"/>
      <c r="G33" s="11" t="n"/>
      <c r="H33" s="12" t="n"/>
      <c r="I33" s="13" t="n"/>
      <c r="J33" s="14">
        <f>IF(H33="","",ROUND(H33*I33,2))</f>
        <v/>
      </c>
      <c r="K33" s="14">
        <f>IF(H33="","",H33+N(J33))</f>
        <v/>
      </c>
      <c r="L33" s="9">
        <f>IF(E33="","",IFERROR(IF(INDEX(Lieferanten!$B$6:$B$205,MATCH(E33,Lieferanten!$A$6:$A$205,0))="",Einstellungen!$A$5,INDEX(Lieferanten!$B$6:$B$205,MATCH(E33,Lieferanten!$A$6:$A$205,0))),Einstellungen!$A$5))</f>
        <v/>
      </c>
      <c r="M33" s="15">
        <f>IF(C33="","",IF(N33&lt;&gt;"",N33,C33+L33))</f>
        <v/>
      </c>
      <c r="N33" s="10" t="n"/>
      <c r="O33" s="15">
        <f>IF(C33="","",IFERROR(IF(OR(INDEX(Lieferanten!$C$6:$C$205,MATCH(E33,Lieferanten!$A$6:$A$205,0))="",INDEX(Lieferanten!$D$6:$D$205,MATCH(E33,Lieferanten!$A$6:$A$205,0))=""),"",C33+INDEX(Lieferanten!$D$6:$D$205,MATCH(E33,Lieferanten!$A$6:$A$205,0))),""))</f>
        <v/>
      </c>
      <c r="P33" s="14">
        <f>IF(OR(H33="",O33=""),"",ROUND(K33*INDEX(Lieferanten!$C$6:$C$205,MATCH(E33,Lieferanten!$A$6:$A$205,0)),2))</f>
        <v/>
      </c>
      <c r="Q33" s="10" t="n"/>
      <c r="R33" s="12" t="n"/>
      <c r="S33" s="11" t="n"/>
      <c r="T33" s="14">
        <f>IF(H33="","",IF(U33="bezahlt",0,K33-N(R33)))</f>
        <v/>
      </c>
      <c r="U33" s="16">
        <f>IF(H33="","",IF(Q33&lt;&gt;"",IF(OR(R33="",R33&gt;=K33-N(P33)-0.005),"bezahlt","teilbezahlt"),IF(IF(O33="",FALSE,TODAY()&lt;=O33),"Skonto möglich",IF(IF(M33="",FALSE,TODAY()&gt;M33),"überfällig","offen"))))</f>
        <v/>
      </c>
      <c r="V33" s="17">
        <f>IF(H33="","",IF(AND(D33&lt;&gt;"",COUNTIFS(E$7:E$506,E33,D$7:D$506,D33)&gt;1),"doppelt erfasst?",IF(AND(W33="ja",Y33=""),"XML-Datei ablegen",IF(X33&lt;&gt;"ja","Pflichtangaben prüfen",""))))</f>
        <v/>
      </c>
      <c r="W33" s="18" t="n"/>
      <c r="X33" s="18" t="n"/>
      <c r="Y33" s="11" t="n"/>
    </row>
    <row r="34">
      <c r="A34" s="9">
        <f>IF(E34="","",COUNTA(E$7:E34))</f>
        <v/>
      </c>
      <c r="B34" s="10" t="n"/>
      <c r="C34" s="10" t="n"/>
      <c r="D34" s="11" t="n"/>
      <c r="E34" s="11" t="n"/>
      <c r="F34" s="11" t="n"/>
      <c r="G34" s="11" t="n"/>
      <c r="H34" s="12" t="n"/>
      <c r="I34" s="13" t="n"/>
      <c r="J34" s="14">
        <f>IF(H34="","",ROUND(H34*I34,2))</f>
        <v/>
      </c>
      <c r="K34" s="14">
        <f>IF(H34="","",H34+N(J34))</f>
        <v/>
      </c>
      <c r="L34" s="9">
        <f>IF(E34="","",IFERROR(IF(INDEX(Lieferanten!$B$6:$B$205,MATCH(E34,Lieferanten!$A$6:$A$205,0))="",Einstellungen!$A$5,INDEX(Lieferanten!$B$6:$B$205,MATCH(E34,Lieferanten!$A$6:$A$205,0))),Einstellungen!$A$5))</f>
        <v/>
      </c>
      <c r="M34" s="15">
        <f>IF(C34="","",IF(N34&lt;&gt;"",N34,C34+L34))</f>
        <v/>
      </c>
      <c r="N34" s="10" t="n"/>
      <c r="O34" s="15">
        <f>IF(C34="","",IFERROR(IF(OR(INDEX(Lieferanten!$C$6:$C$205,MATCH(E34,Lieferanten!$A$6:$A$205,0))="",INDEX(Lieferanten!$D$6:$D$205,MATCH(E34,Lieferanten!$A$6:$A$205,0))=""),"",C34+INDEX(Lieferanten!$D$6:$D$205,MATCH(E34,Lieferanten!$A$6:$A$205,0))),""))</f>
        <v/>
      </c>
      <c r="P34" s="14">
        <f>IF(OR(H34="",O34=""),"",ROUND(K34*INDEX(Lieferanten!$C$6:$C$205,MATCH(E34,Lieferanten!$A$6:$A$205,0)),2))</f>
        <v/>
      </c>
      <c r="Q34" s="10" t="n"/>
      <c r="R34" s="12" t="n"/>
      <c r="S34" s="11" t="n"/>
      <c r="T34" s="14">
        <f>IF(H34="","",IF(U34="bezahlt",0,K34-N(R34)))</f>
        <v/>
      </c>
      <c r="U34" s="16">
        <f>IF(H34="","",IF(Q34&lt;&gt;"",IF(OR(R34="",R34&gt;=K34-N(P34)-0.005),"bezahlt","teilbezahlt"),IF(IF(O34="",FALSE,TODAY()&lt;=O34),"Skonto möglich",IF(IF(M34="",FALSE,TODAY()&gt;M34),"überfällig","offen"))))</f>
        <v/>
      </c>
      <c r="V34" s="17">
        <f>IF(H34="","",IF(AND(D34&lt;&gt;"",COUNTIFS(E$7:E$506,E34,D$7:D$506,D34)&gt;1),"doppelt erfasst?",IF(AND(W34="ja",Y34=""),"XML-Datei ablegen",IF(X34&lt;&gt;"ja","Pflichtangaben prüfen",""))))</f>
        <v/>
      </c>
      <c r="W34" s="18" t="n"/>
      <c r="X34" s="18" t="n"/>
      <c r="Y34" s="11" t="n"/>
    </row>
    <row r="35">
      <c r="A35" s="9">
        <f>IF(E35="","",COUNTA(E$7:E35))</f>
        <v/>
      </c>
      <c r="B35" s="10" t="n"/>
      <c r="C35" s="10" t="n"/>
      <c r="D35" s="11" t="n"/>
      <c r="E35" s="11" t="n"/>
      <c r="F35" s="11" t="n"/>
      <c r="G35" s="11" t="n"/>
      <c r="H35" s="12" t="n"/>
      <c r="I35" s="13" t="n"/>
      <c r="J35" s="14">
        <f>IF(H35="","",ROUND(H35*I35,2))</f>
        <v/>
      </c>
      <c r="K35" s="14">
        <f>IF(H35="","",H35+N(J35))</f>
        <v/>
      </c>
      <c r="L35" s="9">
        <f>IF(E35="","",IFERROR(IF(INDEX(Lieferanten!$B$6:$B$205,MATCH(E35,Lieferanten!$A$6:$A$205,0))="",Einstellungen!$A$5,INDEX(Lieferanten!$B$6:$B$205,MATCH(E35,Lieferanten!$A$6:$A$205,0))),Einstellungen!$A$5))</f>
        <v/>
      </c>
      <c r="M35" s="15">
        <f>IF(C35="","",IF(N35&lt;&gt;"",N35,C35+L35))</f>
        <v/>
      </c>
      <c r="N35" s="10" t="n"/>
      <c r="O35" s="15">
        <f>IF(C35="","",IFERROR(IF(OR(INDEX(Lieferanten!$C$6:$C$205,MATCH(E35,Lieferanten!$A$6:$A$205,0))="",INDEX(Lieferanten!$D$6:$D$205,MATCH(E35,Lieferanten!$A$6:$A$205,0))=""),"",C35+INDEX(Lieferanten!$D$6:$D$205,MATCH(E35,Lieferanten!$A$6:$A$205,0))),""))</f>
        <v/>
      </c>
      <c r="P35" s="14">
        <f>IF(OR(H35="",O35=""),"",ROUND(K35*INDEX(Lieferanten!$C$6:$C$205,MATCH(E35,Lieferanten!$A$6:$A$205,0)),2))</f>
        <v/>
      </c>
      <c r="Q35" s="10" t="n"/>
      <c r="R35" s="12" t="n"/>
      <c r="S35" s="11" t="n"/>
      <c r="T35" s="14">
        <f>IF(H35="","",IF(U35="bezahlt",0,K35-N(R35)))</f>
        <v/>
      </c>
      <c r="U35" s="16">
        <f>IF(H35="","",IF(Q35&lt;&gt;"",IF(OR(R35="",R35&gt;=K35-N(P35)-0.005),"bezahlt","teilbezahlt"),IF(IF(O35="",FALSE,TODAY()&lt;=O35),"Skonto möglich",IF(IF(M35="",FALSE,TODAY()&gt;M35),"überfällig","offen"))))</f>
        <v/>
      </c>
      <c r="V35" s="17">
        <f>IF(H35="","",IF(AND(D35&lt;&gt;"",COUNTIFS(E$7:E$506,E35,D$7:D$506,D35)&gt;1),"doppelt erfasst?",IF(AND(W35="ja",Y35=""),"XML-Datei ablegen",IF(X35&lt;&gt;"ja","Pflichtangaben prüfen",""))))</f>
        <v/>
      </c>
      <c r="W35" s="18" t="n"/>
      <c r="X35" s="18" t="n"/>
      <c r="Y35" s="11" t="n"/>
    </row>
    <row r="36">
      <c r="A36" s="9">
        <f>IF(E36="","",COUNTA(E$7:E36))</f>
        <v/>
      </c>
      <c r="B36" s="10" t="n"/>
      <c r="C36" s="10" t="n"/>
      <c r="D36" s="11" t="n"/>
      <c r="E36" s="11" t="n"/>
      <c r="F36" s="11" t="n"/>
      <c r="G36" s="11" t="n"/>
      <c r="H36" s="12" t="n"/>
      <c r="I36" s="13" t="n"/>
      <c r="J36" s="14">
        <f>IF(H36="","",ROUND(H36*I36,2))</f>
        <v/>
      </c>
      <c r="K36" s="14">
        <f>IF(H36="","",H36+N(J36))</f>
        <v/>
      </c>
      <c r="L36" s="9">
        <f>IF(E36="","",IFERROR(IF(INDEX(Lieferanten!$B$6:$B$205,MATCH(E36,Lieferanten!$A$6:$A$205,0))="",Einstellungen!$A$5,INDEX(Lieferanten!$B$6:$B$205,MATCH(E36,Lieferanten!$A$6:$A$205,0))),Einstellungen!$A$5))</f>
        <v/>
      </c>
      <c r="M36" s="15">
        <f>IF(C36="","",IF(N36&lt;&gt;"",N36,C36+L36))</f>
        <v/>
      </c>
      <c r="N36" s="10" t="n"/>
      <c r="O36" s="15">
        <f>IF(C36="","",IFERROR(IF(OR(INDEX(Lieferanten!$C$6:$C$205,MATCH(E36,Lieferanten!$A$6:$A$205,0))="",INDEX(Lieferanten!$D$6:$D$205,MATCH(E36,Lieferanten!$A$6:$A$205,0))=""),"",C36+INDEX(Lieferanten!$D$6:$D$205,MATCH(E36,Lieferanten!$A$6:$A$205,0))),""))</f>
        <v/>
      </c>
      <c r="P36" s="14">
        <f>IF(OR(H36="",O36=""),"",ROUND(K36*INDEX(Lieferanten!$C$6:$C$205,MATCH(E36,Lieferanten!$A$6:$A$205,0)),2))</f>
        <v/>
      </c>
      <c r="Q36" s="10" t="n"/>
      <c r="R36" s="12" t="n"/>
      <c r="S36" s="11" t="n"/>
      <c r="T36" s="14">
        <f>IF(H36="","",IF(U36="bezahlt",0,K36-N(R36)))</f>
        <v/>
      </c>
      <c r="U36" s="16">
        <f>IF(H36="","",IF(Q36&lt;&gt;"",IF(OR(R36="",R36&gt;=K36-N(P36)-0.005),"bezahlt","teilbezahlt"),IF(IF(O36="",FALSE,TODAY()&lt;=O36),"Skonto möglich",IF(IF(M36="",FALSE,TODAY()&gt;M36),"überfällig","offen"))))</f>
        <v/>
      </c>
      <c r="V36" s="17">
        <f>IF(H36="","",IF(AND(D36&lt;&gt;"",COUNTIFS(E$7:E$506,E36,D$7:D$506,D36)&gt;1),"doppelt erfasst?",IF(AND(W36="ja",Y36=""),"XML-Datei ablegen",IF(X36&lt;&gt;"ja","Pflichtangaben prüfen",""))))</f>
        <v/>
      </c>
      <c r="W36" s="18" t="n"/>
      <c r="X36" s="18" t="n"/>
      <c r="Y36" s="11" t="n"/>
    </row>
    <row r="37">
      <c r="A37" s="9">
        <f>IF(E37="","",COUNTA(E$7:E37))</f>
        <v/>
      </c>
      <c r="B37" s="10" t="n"/>
      <c r="C37" s="10" t="n"/>
      <c r="D37" s="11" t="n"/>
      <c r="E37" s="11" t="n"/>
      <c r="F37" s="11" t="n"/>
      <c r="G37" s="11" t="n"/>
      <c r="H37" s="12" t="n"/>
      <c r="I37" s="13" t="n"/>
      <c r="J37" s="14">
        <f>IF(H37="","",ROUND(H37*I37,2))</f>
        <v/>
      </c>
      <c r="K37" s="14">
        <f>IF(H37="","",H37+N(J37))</f>
        <v/>
      </c>
      <c r="L37" s="9">
        <f>IF(E37="","",IFERROR(IF(INDEX(Lieferanten!$B$6:$B$205,MATCH(E37,Lieferanten!$A$6:$A$205,0))="",Einstellungen!$A$5,INDEX(Lieferanten!$B$6:$B$205,MATCH(E37,Lieferanten!$A$6:$A$205,0))),Einstellungen!$A$5))</f>
        <v/>
      </c>
      <c r="M37" s="15">
        <f>IF(C37="","",IF(N37&lt;&gt;"",N37,C37+L37))</f>
        <v/>
      </c>
      <c r="N37" s="10" t="n"/>
      <c r="O37" s="15">
        <f>IF(C37="","",IFERROR(IF(OR(INDEX(Lieferanten!$C$6:$C$205,MATCH(E37,Lieferanten!$A$6:$A$205,0))="",INDEX(Lieferanten!$D$6:$D$205,MATCH(E37,Lieferanten!$A$6:$A$205,0))=""),"",C37+INDEX(Lieferanten!$D$6:$D$205,MATCH(E37,Lieferanten!$A$6:$A$205,0))),""))</f>
        <v/>
      </c>
      <c r="P37" s="14">
        <f>IF(OR(H37="",O37=""),"",ROUND(K37*INDEX(Lieferanten!$C$6:$C$205,MATCH(E37,Lieferanten!$A$6:$A$205,0)),2))</f>
        <v/>
      </c>
      <c r="Q37" s="10" t="n"/>
      <c r="R37" s="12" t="n"/>
      <c r="S37" s="11" t="n"/>
      <c r="T37" s="14">
        <f>IF(H37="","",IF(U37="bezahlt",0,K37-N(R37)))</f>
        <v/>
      </c>
      <c r="U37" s="16">
        <f>IF(H37="","",IF(Q37&lt;&gt;"",IF(OR(R37="",R37&gt;=K37-N(P37)-0.005),"bezahlt","teilbezahlt"),IF(IF(O37="",FALSE,TODAY()&lt;=O37),"Skonto möglich",IF(IF(M37="",FALSE,TODAY()&gt;M37),"überfällig","offen"))))</f>
        <v/>
      </c>
      <c r="V37" s="17">
        <f>IF(H37="","",IF(AND(D37&lt;&gt;"",COUNTIFS(E$7:E$506,E37,D$7:D$506,D37)&gt;1),"doppelt erfasst?",IF(AND(W37="ja",Y37=""),"XML-Datei ablegen",IF(X37&lt;&gt;"ja","Pflichtangaben prüfen",""))))</f>
        <v/>
      </c>
      <c r="W37" s="18" t="n"/>
      <c r="X37" s="18" t="n"/>
      <c r="Y37" s="11" t="n"/>
    </row>
    <row r="38">
      <c r="A38" s="9">
        <f>IF(E38="","",COUNTA(E$7:E38))</f>
        <v/>
      </c>
      <c r="B38" s="10" t="n"/>
      <c r="C38" s="10" t="n"/>
      <c r="D38" s="11" t="n"/>
      <c r="E38" s="11" t="n"/>
      <c r="F38" s="11" t="n"/>
      <c r="G38" s="11" t="n"/>
      <c r="H38" s="12" t="n"/>
      <c r="I38" s="13" t="n"/>
      <c r="J38" s="14">
        <f>IF(H38="","",ROUND(H38*I38,2))</f>
        <v/>
      </c>
      <c r="K38" s="14">
        <f>IF(H38="","",H38+N(J38))</f>
        <v/>
      </c>
      <c r="L38" s="9">
        <f>IF(E38="","",IFERROR(IF(INDEX(Lieferanten!$B$6:$B$205,MATCH(E38,Lieferanten!$A$6:$A$205,0))="",Einstellungen!$A$5,INDEX(Lieferanten!$B$6:$B$205,MATCH(E38,Lieferanten!$A$6:$A$205,0))),Einstellungen!$A$5))</f>
        <v/>
      </c>
      <c r="M38" s="15">
        <f>IF(C38="","",IF(N38&lt;&gt;"",N38,C38+L38))</f>
        <v/>
      </c>
      <c r="N38" s="10" t="n"/>
      <c r="O38" s="15">
        <f>IF(C38="","",IFERROR(IF(OR(INDEX(Lieferanten!$C$6:$C$205,MATCH(E38,Lieferanten!$A$6:$A$205,0))="",INDEX(Lieferanten!$D$6:$D$205,MATCH(E38,Lieferanten!$A$6:$A$205,0))=""),"",C38+INDEX(Lieferanten!$D$6:$D$205,MATCH(E38,Lieferanten!$A$6:$A$205,0))),""))</f>
        <v/>
      </c>
      <c r="P38" s="14">
        <f>IF(OR(H38="",O38=""),"",ROUND(K38*INDEX(Lieferanten!$C$6:$C$205,MATCH(E38,Lieferanten!$A$6:$A$205,0)),2))</f>
        <v/>
      </c>
      <c r="Q38" s="10" t="n"/>
      <c r="R38" s="12" t="n"/>
      <c r="S38" s="11" t="n"/>
      <c r="T38" s="14">
        <f>IF(H38="","",IF(U38="bezahlt",0,K38-N(R38)))</f>
        <v/>
      </c>
      <c r="U38" s="16">
        <f>IF(H38="","",IF(Q38&lt;&gt;"",IF(OR(R38="",R38&gt;=K38-N(P38)-0.005),"bezahlt","teilbezahlt"),IF(IF(O38="",FALSE,TODAY()&lt;=O38),"Skonto möglich",IF(IF(M38="",FALSE,TODAY()&gt;M38),"überfällig","offen"))))</f>
        <v/>
      </c>
      <c r="V38" s="17">
        <f>IF(H38="","",IF(AND(D38&lt;&gt;"",COUNTIFS(E$7:E$506,E38,D$7:D$506,D38)&gt;1),"doppelt erfasst?",IF(AND(W38="ja",Y38=""),"XML-Datei ablegen",IF(X38&lt;&gt;"ja","Pflichtangaben prüfen",""))))</f>
        <v/>
      </c>
      <c r="W38" s="18" t="n"/>
      <c r="X38" s="18" t="n"/>
      <c r="Y38" s="11" t="n"/>
    </row>
    <row r="39">
      <c r="A39" s="9">
        <f>IF(E39="","",COUNTA(E$7:E39))</f>
        <v/>
      </c>
      <c r="B39" s="10" t="n"/>
      <c r="C39" s="10" t="n"/>
      <c r="D39" s="11" t="n"/>
      <c r="E39" s="11" t="n"/>
      <c r="F39" s="11" t="n"/>
      <c r="G39" s="11" t="n"/>
      <c r="H39" s="12" t="n"/>
      <c r="I39" s="13" t="n"/>
      <c r="J39" s="14">
        <f>IF(H39="","",ROUND(H39*I39,2))</f>
        <v/>
      </c>
      <c r="K39" s="14">
        <f>IF(H39="","",H39+N(J39))</f>
        <v/>
      </c>
      <c r="L39" s="9">
        <f>IF(E39="","",IFERROR(IF(INDEX(Lieferanten!$B$6:$B$205,MATCH(E39,Lieferanten!$A$6:$A$205,0))="",Einstellungen!$A$5,INDEX(Lieferanten!$B$6:$B$205,MATCH(E39,Lieferanten!$A$6:$A$205,0))),Einstellungen!$A$5))</f>
        <v/>
      </c>
      <c r="M39" s="15">
        <f>IF(C39="","",IF(N39&lt;&gt;"",N39,C39+L39))</f>
        <v/>
      </c>
      <c r="N39" s="10" t="n"/>
      <c r="O39" s="15">
        <f>IF(C39="","",IFERROR(IF(OR(INDEX(Lieferanten!$C$6:$C$205,MATCH(E39,Lieferanten!$A$6:$A$205,0))="",INDEX(Lieferanten!$D$6:$D$205,MATCH(E39,Lieferanten!$A$6:$A$205,0))=""),"",C39+INDEX(Lieferanten!$D$6:$D$205,MATCH(E39,Lieferanten!$A$6:$A$205,0))),""))</f>
        <v/>
      </c>
      <c r="P39" s="14">
        <f>IF(OR(H39="",O39=""),"",ROUND(K39*INDEX(Lieferanten!$C$6:$C$205,MATCH(E39,Lieferanten!$A$6:$A$205,0)),2))</f>
        <v/>
      </c>
      <c r="Q39" s="10" t="n"/>
      <c r="R39" s="12" t="n"/>
      <c r="S39" s="11" t="n"/>
      <c r="T39" s="14">
        <f>IF(H39="","",IF(U39="bezahlt",0,K39-N(R39)))</f>
        <v/>
      </c>
      <c r="U39" s="16">
        <f>IF(H39="","",IF(Q39&lt;&gt;"",IF(OR(R39="",R39&gt;=K39-N(P39)-0.005),"bezahlt","teilbezahlt"),IF(IF(O39="",FALSE,TODAY()&lt;=O39),"Skonto möglich",IF(IF(M39="",FALSE,TODAY()&gt;M39),"überfällig","offen"))))</f>
        <v/>
      </c>
      <c r="V39" s="17">
        <f>IF(H39="","",IF(AND(D39&lt;&gt;"",COUNTIFS(E$7:E$506,E39,D$7:D$506,D39)&gt;1),"doppelt erfasst?",IF(AND(W39="ja",Y39=""),"XML-Datei ablegen",IF(X39&lt;&gt;"ja","Pflichtangaben prüfen",""))))</f>
        <v/>
      </c>
      <c r="W39" s="18" t="n"/>
      <c r="X39" s="18" t="n"/>
      <c r="Y39" s="11" t="n"/>
    </row>
    <row r="40">
      <c r="A40" s="9">
        <f>IF(E40="","",COUNTA(E$7:E40))</f>
        <v/>
      </c>
      <c r="B40" s="10" t="n"/>
      <c r="C40" s="10" t="n"/>
      <c r="D40" s="11" t="n"/>
      <c r="E40" s="11" t="n"/>
      <c r="F40" s="11" t="n"/>
      <c r="G40" s="11" t="n"/>
      <c r="H40" s="12" t="n"/>
      <c r="I40" s="13" t="n"/>
      <c r="J40" s="14">
        <f>IF(H40="","",ROUND(H40*I40,2))</f>
        <v/>
      </c>
      <c r="K40" s="14">
        <f>IF(H40="","",H40+N(J40))</f>
        <v/>
      </c>
      <c r="L40" s="9">
        <f>IF(E40="","",IFERROR(IF(INDEX(Lieferanten!$B$6:$B$205,MATCH(E40,Lieferanten!$A$6:$A$205,0))="",Einstellungen!$A$5,INDEX(Lieferanten!$B$6:$B$205,MATCH(E40,Lieferanten!$A$6:$A$205,0))),Einstellungen!$A$5))</f>
        <v/>
      </c>
      <c r="M40" s="15">
        <f>IF(C40="","",IF(N40&lt;&gt;"",N40,C40+L40))</f>
        <v/>
      </c>
      <c r="N40" s="10" t="n"/>
      <c r="O40" s="15">
        <f>IF(C40="","",IFERROR(IF(OR(INDEX(Lieferanten!$C$6:$C$205,MATCH(E40,Lieferanten!$A$6:$A$205,0))="",INDEX(Lieferanten!$D$6:$D$205,MATCH(E40,Lieferanten!$A$6:$A$205,0))=""),"",C40+INDEX(Lieferanten!$D$6:$D$205,MATCH(E40,Lieferanten!$A$6:$A$205,0))),""))</f>
        <v/>
      </c>
      <c r="P40" s="14">
        <f>IF(OR(H40="",O40=""),"",ROUND(K40*INDEX(Lieferanten!$C$6:$C$205,MATCH(E40,Lieferanten!$A$6:$A$205,0)),2))</f>
        <v/>
      </c>
      <c r="Q40" s="10" t="n"/>
      <c r="R40" s="12" t="n"/>
      <c r="S40" s="11" t="n"/>
      <c r="T40" s="14">
        <f>IF(H40="","",IF(U40="bezahlt",0,K40-N(R40)))</f>
        <v/>
      </c>
      <c r="U40" s="16">
        <f>IF(H40="","",IF(Q40&lt;&gt;"",IF(OR(R40="",R40&gt;=K40-N(P40)-0.005),"bezahlt","teilbezahlt"),IF(IF(O40="",FALSE,TODAY()&lt;=O40),"Skonto möglich",IF(IF(M40="",FALSE,TODAY()&gt;M40),"überfällig","offen"))))</f>
        <v/>
      </c>
      <c r="V40" s="17">
        <f>IF(H40="","",IF(AND(D40&lt;&gt;"",COUNTIFS(E$7:E$506,E40,D$7:D$506,D40)&gt;1),"doppelt erfasst?",IF(AND(W40="ja",Y40=""),"XML-Datei ablegen",IF(X40&lt;&gt;"ja","Pflichtangaben prüfen",""))))</f>
        <v/>
      </c>
      <c r="W40" s="18" t="n"/>
      <c r="X40" s="18" t="n"/>
      <c r="Y40" s="11" t="n"/>
    </row>
    <row r="41">
      <c r="A41" s="9">
        <f>IF(E41="","",COUNTA(E$7:E41))</f>
        <v/>
      </c>
      <c r="B41" s="10" t="n"/>
      <c r="C41" s="10" t="n"/>
      <c r="D41" s="11" t="n"/>
      <c r="E41" s="11" t="n"/>
      <c r="F41" s="11" t="n"/>
      <c r="G41" s="11" t="n"/>
      <c r="H41" s="12" t="n"/>
      <c r="I41" s="13" t="n"/>
      <c r="J41" s="14">
        <f>IF(H41="","",ROUND(H41*I41,2))</f>
        <v/>
      </c>
      <c r="K41" s="14">
        <f>IF(H41="","",H41+N(J41))</f>
        <v/>
      </c>
      <c r="L41" s="9">
        <f>IF(E41="","",IFERROR(IF(INDEX(Lieferanten!$B$6:$B$205,MATCH(E41,Lieferanten!$A$6:$A$205,0))="",Einstellungen!$A$5,INDEX(Lieferanten!$B$6:$B$205,MATCH(E41,Lieferanten!$A$6:$A$205,0))),Einstellungen!$A$5))</f>
        <v/>
      </c>
      <c r="M41" s="15">
        <f>IF(C41="","",IF(N41&lt;&gt;"",N41,C41+L41))</f>
        <v/>
      </c>
      <c r="N41" s="10" t="n"/>
      <c r="O41" s="15">
        <f>IF(C41="","",IFERROR(IF(OR(INDEX(Lieferanten!$C$6:$C$205,MATCH(E41,Lieferanten!$A$6:$A$205,0))="",INDEX(Lieferanten!$D$6:$D$205,MATCH(E41,Lieferanten!$A$6:$A$205,0))=""),"",C41+INDEX(Lieferanten!$D$6:$D$205,MATCH(E41,Lieferanten!$A$6:$A$205,0))),""))</f>
        <v/>
      </c>
      <c r="P41" s="14">
        <f>IF(OR(H41="",O41=""),"",ROUND(K41*INDEX(Lieferanten!$C$6:$C$205,MATCH(E41,Lieferanten!$A$6:$A$205,0)),2))</f>
        <v/>
      </c>
      <c r="Q41" s="10" t="n"/>
      <c r="R41" s="12" t="n"/>
      <c r="S41" s="11" t="n"/>
      <c r="T41" s="14">
        <f>IF(H41="","",IF(U41="bezahlt",0,K41-N(R41)))</f>
        <v/>
      </c>
      <c r="U41" s="16">
        <f>IF(H41="","",IF(Q41&lt;&gt;"",IF(OR(R41="",R41&gt;=K41-N(P41)-0.005),"bezahlt","teilbezahlt"),IF(IF(O41="",FALSE,TODAY()&lt;=O41),"Skonto möglich",IF(IF(M41="",FALSE,TODAY()&gt;M41),"überfällig","offen"))))</f>
        <v/>
      </c>
      <c r="V41" s="17">
        <f>IF(H41="","",IF(AND(D41&lt;&gt;"",COUNTIFS(E$7:E$506,E41,D$7:D$506,D41)&gt;1),"doppelt erfasst?",IF(AND(W41="ja",Y41=""),"XML-Datei ablegen",IF(X41&lt;&gt;"ja","Pflichtangaben prüfen",""))))</f>
        <v/>
      </c>
      <c r="W41" s="18" t="n"/>
      <c r="X41" s="18" t="n"/>
      <c r="Y41" s="11" t="n"/>
    </row>
    <row r="42">
      <c r="A42" s="9">
        <f>IF(E42="","",COUNTA(E$7:E42))</f>
        <v/>
      </c>
      <c r="B42" s="10" t="n"/>
      <c r="C42" s="10" t="n"/>
      <c r="D42" s="11" t="n"/>
      <c r="E42" s="11" t="n"/>
      <c r="F42" s="11" t="n"/>
      <c r="G42" s="11" t="n"/>
      <c r="H42" s="12" t="n"/>
      <c r="I42" s="13" t="n"/>
      <c r="J42" s="14">
        <f>IF(H42="","",ROUND(H42*I42,2))</f>
        <v/>
      </c>
      <c r="K42" s="14">
        <f>IF(H42="","",H42+N(J42))</f>
        <v/>
      </c>
      <c r="L42" s="9">
        <f>IF(E42="","",IFERROR(IF(INDEX(Lieferanten!$B$6:$B$205,MATCH(E42,Lieferanten!$A$6:$A$205,0))="",Einstellungen!$A$5,INDEX(Lieferanten!$B$6:$B$205,MATCH(E42,Lieferanten!$A$6:$A$205,0))),Einstellungen!$A$5))</f>
        <v/>
      </c>
      <c r="M42" s="15">
        <f>IF(C42="","",IF(N42&lt;&gt;"",N42,C42+L42))</f>
        <v/>
      </c>
      <c r="N42" s="10" t="n"/>
      <c r="O42" s="15">
        <f>IF(C42="","",IFERROR(IF(OR(INDEX(Lieferanten!$C$6:$C$205,MATCH(E42,Lieferanten!$A$6:$A$205,0))="",INDEX(Lieferanten!$D$6:$D$205,MATCH(E42,Lieferanten!$A$6:$A$205,0))=""),"",C42+INDEX(Lieferanten!$D$6:$D$205,MATCH(E42,Lieferanten!$A$6:$A$205,0))),""))</f>
        <v/>
      </c>
      <c r="P42" s="14">
        <f>IF(OR(H42="",O42=""),"",ROUND(K42*INDEX(Lieferanten!$C$6:$C$205,MATCH(E42,Lieferanten!$A$6:$A$205,0)),2))</f>
        <v/>
      </c>
      <c r="Q42" s="10" t="n"/>
      <c r="R42" s="12" t="n"/>
      <c r="S42" s="11" t="n"/>
      <c r="T42" s="14">
        <f>IF(H42="","",IF(U42="bezahlt",0,K42-N(R42)))</f>
        <v/>
      </c>
      <c r="U42" s="16">
        <f>IF(H42="","",IF(Q42&lt;&gt;"",IF(OR(R42="",R42&gt;=K42-N(P42)-0.005),"bezahlt","teilbezahlt"),IF(IF(O42="",FALSE,TODAY()&lt;=O42),"Skonto möglich",IF(IF(M42="",FALSE,TODAY()&gt;M42),"überfällig","offen"))))</f>
        <v/>
      </c>
      <c r="V42" s="17">
        <f>IF(H42="","",IF(AND(D42&lt;&gt;"",COUNTIFS(E$7:E$506,E42,D$7:D$506,D42)&gt;1),"doppelt erfasst?",IF(AND(W42="ja",Y42=""),"XML-Datei ablegen",IF(X42&lt;&gt;"ja","Pflichtangaben prüfen",""))))</f>
        <v/>
      </c>
      <c r="W42" s="18" t="n"/>
      <c r="X42" s="18" t="n"/>
      <c r="Y42" s="11" t="n"/>
    </row>
    <row r="43">
      <c r="A43" s="9">
        <f>IF(E43="","",COUNTA(E$7:E43))</f>
        <v/>
      </c>
      <c r="B43" s="10" t="n"/>
      <c r="C43" s="10" t="n"/>
      <c r="D43" s="11" t="n"/>
      <c r="E43" s="11" t="n"/>
      <c r="F43" s="11" t="n"/>
      <c r="G43" s="11" t="n"/>
      <c r="H43" s="12" t="n"/>
      <c r="I43" s="13" t="n"/>
      <c r="J43" s="14">
        <f>IF(H43="","",ROUND(H43*I43,2))</f>
        <v/>
      </c>
      <c r="K43" s="14">
        <f>IF(H43="","",H43+N(J43))</f>
        <v/>
      </c>
      <c r="L43" s="9">
        <f>IF(E43="","",IFERROR(IF(INDEX(Lieferanten!$B$6:$B$205,MATCH(E43,Lieferanten!$A$6:$A$205,0))="",Einstellungen!$A$5,INDEX(Lieferanten!$B$6:$B$205,MATCH(E43,Lieferanten!$A$6:$A$205,0))),Einstellungen!$A$5))</f>
        <v/>
      </c>
      <c r="M43" s="15">
        <f>IF(C43="","",IF(N43&lt;&gt;"",N43,C43+L43))</f>
        <v/>
      </c>
      <c r="N43" s="10" t="n"/>
      <c r="O43" s="15">
        <f>IF(C43="","",IFERROR(IF(OR(INDEX(Lieferanten!$C$6:$C$205,MATCH(E43,Lieferanten!$A$6:$A$205,0))="",INDEX(Lieferanten!$D$6:$D$205,MATCH(E43,Lieferanten!$A$6:$A$205,0))=""),"",C43+INDEX(Lieferanten!$D$6:$D$205,MATCH(E43,Lieferanten!$A$6:$A$205,0))),""))</f>
        <v/>
      </c>
      <c r="P43" s="14">
        <f>IF(OR(H43="",O43=""),"",ROUND(K43*INDEX(Lieferanten!$C$6:$C$205,MATCH(E43,Lieferanten!$A$6:$A$205,0)),2))</f>
        <v/>
      </c>
      <c r="Q43" s="10" t="n"/>
      <c r="R43" s="12" t="n"/>
      <c r="S43" s="11" t="n"/>
      <c r="T43" s="14">
        <f>IF(H43="","",IF(U43="bezahlt",0,K43-N(R43)))</f>
        <v/>
      </c>
      <c r="U43" s="16">
        <f>IF(H43="","",IF(Q43&lt;&gt;"",IF(OR(R43="",R43&gt;=K43-N(P43)-0.005),"bezahlt","teilbezahlt"),IF(IF(O43="",FALSE,TODAY()&lt;=O43),"Skonto möglich",IF(IF(M43="",FALSE,TODAY()&gt;M43),"überfällig","offen"))))</f>
        <v/>
      </c>
      <c r="V43" s="17">
        <f>IF(H43="","",IF(AND(D43&lt;&gt;"",COUNTIFS(E$7:E$506,E43,D$7:D$506,D43)&gt;1),"doppelt erfasst?",IF(AND(W43="ja",Y43=""),"XML-Datei ablegen",IF(X43&lt;&gt;"ja","Pflichtangaben prüfen",""))))</f>
        <v/>
      </c>
      <c r="W43" s="18" t="n"/>
      <c r="X43" s="18" t="n"/>
      <c r="Y43" s="11" t="n"/>
    </row>
    <row r="44">
      <c r="A44" s="9">
        <f>IF(E44="","",COUNTA(E$7:E44))</f>
        <v/>
      </c>
      <c r="B44" s="10" t="n"/>
      <c r="C44" s="10" t="n"/>
      <c r="D44" s="11" t="n"/>
      <c r="E44" s="11" t="n"/>
      <c r="F44" s="11" t="n"/>
      <c r="G44" s="11" t="n"/>
      <c r="H44" s="12" t="n"/>
      <c r="I44" s="13" t="n"/>
      <c r="J44" s="14">
        <f>IF(H44="","",ROUND(H44*I44,2))</f>
        <v/>
      </c>
      <c r="K44" s="14">
        <f>IF(H44="","",H44+N(J44))</f>
        <v/>
      </c>
      <c r="L44" s="9">
        <f>IF(E44="","",IFERROR(IF(INDEX(Lieferanten!$B$6:$B$205,MATCH(E44,Lieferanten!$A$6:$A$205,0))="",Einstellungen!$A$5,INDEX(Lieferanten!$B$6:$B$205,MATCH(E44,Lieferanten!$A$6:$A$205,0))),Einstellungen!$A$5))</f>
        <v/>
      </c>
      <c r="M44" s="15">
        <f>IF(C44="","",IF(N44&lt;&gt;"",N44,C44+L44))</f>
        <v/>
      </c>
      <c r="N44" s="10" t="n"/>
      <c r="O44" s="15">
        <f>IF(C44="","",IFERROR(IF(OR(INDEX(Lieferanten!$C$6:$C$205,MATCH(E44,Lieferanten!$A$6:$A$205,0))="",INDEX(Lieferanten!$D$6:$D$205,MATCH(E44,Lieferanten!$A$6:$A$205,0))=""),"",C44+INDEX(Lieferanten!$D$6:$D$205,MATCH(E44,Lieferanten!$A$6:$A$205,0))),""))</f>
        <v/>
      </c>
      <c r="P44" s="14">
        <f>IF(OR(H44="",O44=""),"",ROUND(K44*INDEX(Lieferanten!$C$6:$C$205,MATCH(E44,Lieferanten!$A$6:$A$205,0)),2))</f>
        <v/>
      </c>
      <c r="Q44" s="10" t="n"/>
      <c r="R44" s="12" t="n"/>
      <c r="S44" s="11" t="n"/>
      <c r="T44" s="14">
        <f>IF(H44="","",IF(U44="bezahlt",0,K44-N(R44)))</f>
        <v/>
      </c>
      <c r="U44" s="16">
        <f>IF(H44="","",IF(Q44&lt;&gt;"",IF(OR(R44="",R44&gt;=K44-N(P44)-0.005),"bezahlt","teilbezahlt"),IF(IF(O44="",FALSE,TODAY()&lt;=O44),"Skonto möglich",IF(IF(M44="",FALSE,TODAY()&gt;M44),"überfällig","offen"))))</f>
        <v/>
      </c>
      <c r="V44" s="17">
        <f>IF(H44="","",IF(AND(D44&lt;&gt;"",COUNTIFS(E$7:E$506,E44,D$7:D$506,D44)&gt;1),"doppelt erfasst?",IF(AND(W44="ja",Y44=""),"XML-Datei ablegen",IF(X44&lt;&gt;"ja","Pflichtangaben prüfen",""))))</f>
        <v/>
      </c>
      <c r="W44" s="18" t="n"/>
      <c r="X44" s="18" t="n"/>
      <c r="Y44" s="11" t="n"/>
    </row>
    <row r="45">
      <c r="A45" s="9">
        <f>IF(E45="","",COUNTA(E$7:E45))</f>
        <v/>
      </c>
      <c r="B45" s="10" t="n"/>
      <c r="C45" s="10" t="n"/>
      <c r="D45" s="11" t="n"/>
      <c r="E45" s="11" t="n"/>
      <c r="F45" s="11" t="n"/>
      <c r="G45" s="11" t="n"/>
      <c r="H45" s="12" t="n"/>
      <c r="I45" s="13" t="n"/>
      <c r="J45" s="14">
        <f>IF(H45="","",ROUND(H45*I45,2))</f>
        <v/>
      </c>
      <c r="K45" s="14">
        <f>IF(H45="","",H45+N(J45))</f>
        <v/>
      </c>
      <c r="L45" s="9">
        <f>IF(E45="","",IFERROR(IF(INDEX(Lieferanten!$B$6:$B$205,MATCH(E45,Lieferanten!$A$6:$A$205,0))="",Einstellungen!$A$5,INDEX(Lieferanten!$B$6:$B$205,MATCH(E45,Lieferanten!$A$6:$A$205,0))),Einstellungen!$A$5))</f>
        <v/>
      </c>
      <c r="M45" s="15">
        <f>IF(C45="","",IF(N45&lt;&gt;"",N45,C45+L45))</f>
        <v/>
      </c>
      <c r="N45" s="10" t="n"/>
      <c r="O45" s="15">
        <f>IF(C45="","",IFERROR(IF(OR(INDEX(Lieferanten!$C$6:$C$205,MATCH(E45,Lieferanten!$A$6:$A$205,0))="",INDEX(Lieferanten!$D$6:$D$205,MATCH(E45,Lieferanten!$A$6:$A$205,0))=""),"",C45+INDEX(Lieferanten!$D$6:$D$205,MATCH(E45,Lieferanten!$A$6:$A$205,0))),""))</f>
        <v/>
      </c>
      <c r="P45" s="14">
        <f>IF(OR(H45="",O45=""),"",ROUND(K45*INDEX(Lieferanten!$C$6:$C$205,MATCH(E45,Lieferanten!$A$6:$A$205,0)),2))</f>
        <v/>
      </c>
      <c r="Q45" s="10" t="n"/>
      <c r="R45" s="12" t="n"/>
      <c r="S45" s="11" t="n"/>
      <c r="T45" s="14">
        <f>IF(H45="","",IF(U45="bezahlt",0,K45-N(R45)))</f>
        <v/>
      </c>
      <c r="U45" s="16">
        <f>IF(H45="","",IF(Q45&lt;&gt;"",IF(OR(R45="",R45&gt;=K45-N(P45)-0.005),"bezahlt","teilbezahlt"),IF(IF(O45="",FALSE,TODAY()&lt;=O45),"Skonto möglich",IF(IF(M45="",FALSE,TODAY()&gt;M45),"überfällig","offen"))))</f>
        <v/>
      </c>
      <c r="V45" s="17">
        <f>IF(H45="","",IF(AND(D45&lt;&gt;"",COUNTIFS(E$7:E$506,E45,D$7:D$506,D45)&gt;1),"doppelt erfasst?",IF(AND(W45="ja",Y45=""),"XML-Datei ablegen",IF(X45&lt;&gt;"ja","Pflichtangaben prüfen",""))))</f>
        <v/>
      </c>
      <c r="W45" s="18" t="n"/>
      <c r="X45" s="18" t="n"/>
      <c r="Y45" s="11" t="n"/>
    </row>
    <row r="46">
      <c r="A46" s="9">
        <f>IF(E46="","",COUNTA(E$7:E46))</f>
        <v/>
      </c>
      <c r="B46" s="10" t="n"/>
      <c r="C46" s="10" t="n"/>
      <c r="D46" s="11" t="n"/>
      <c r="E46" s="11" t="n"/>
      <c r="F46" s="11" t="n"/>
      <c r="G46" s="11" t="n"/>
      <c r="H46" s="12" t="n"/>
      <c r="I46" s="13" t="n"/>
      <c r="J46" s="14">
        <f>IF(H46="","",ROUND(H46*I46,2))</f>
        <v/>
      </c>
      <c r="K46" s="14">
        <f>IF(H46="","",H46+N(J46))</f>
        <v/>
      </c>
      <c r="L46" s="9">
        <f>IF(E46="","",IFERROR(IF(INDEX(Lieferanten!$B$6:$B$205,MATCH(E46,Lieferanten!$A$6:$A$205,0))="",Einstellungen!$A$5,INDEX(Lieferanten!$B$6:$B$205,MATCH(E46,Lieferanten!$A$6:$A$205,0))),Einstellungen!$A$5))</f>
        <v/>
      </c>
      <c r="M46" s="15">
        <f>IF(C46="","",IF(N46&lt;&gt;"",N46,C46+L46))</f>
        <v/>
      </c>
      <c r="N46" s="10" t="n"/>
      <c r="O46" s="15">
        <f>IF(C46="","",IFERROR(IF(OR(INDEX(Lieferanten!$C$6:$C$205,MATCH(E46,Lieferanten!$A$6:$A$205,0))="",INDEX(Lieferanten!$D$6:$D$205,MATCH(E46,Lieferanten!$A$6:$A$205,0))=""),"",C46+INDEX(Lieferanten!$D$6:$D$205,MATCH(E46,Lieferanten!$A$6:$A$205,0))),""))</f>
        <v/>
      </c>
      <c r="P46" s="14">
        <f>IF(OR(H46="",O46=""),"",ROUND(K46*INDEX(Lieferanten!$C$6:$C$205,MATCH(E46,Lieferanten!$A$6:$A$205,0)),2))</f>
        <v/>
      </c>
      <c r="Q46" s="10" t="n"/>
      <c r="R46" s="12" t="n"/>
      <c r="S46" s="11" t="n"/>
      <c r="T46" s="14">
        <f>IF(H46="","",IF(U46="bezahlt",0,K46-N(R46)))</f>
        <v/>
      </c>
      <c r="U46" s="16">
        <f>IF(H46="","",IF(Q46&lt;&gt;"",IF(OR(R46="",R46&gt;=K46-N(P46)-0.005),"bezahlt","teilbezahlt"),IF(IF(O46="",FALSE,TODAY()&lt;=O46),"Skonto möglich",IF(IF(M46="",FALSE,TODAY()&gt;M46),"überfällig","offen"))))</f>
        <v/>
      </c>
      <c r="V46" s="17">
        <f>IF(H46="","",IF(AND(D46&lt;&gt;"",COUNTIFS(E$7:E$506,E46,D$7:D$506,D46)&gt;1),"doppelt erfasst?",IF(AND(W46="ja",Y46=""),"XML-Datei ablegen",IF(X46&lt;&gt;"ja","Pflichtangaben prüfen",""))))</f>
        <v/>
      </c>
      <c r="W46" s="18" t="n"/>
      <c r="X46" s="18" t="n"/>
      <c r="Y46" s="11" t="n"/>
    </row>
    <row r="47">
      <c r="A47" s="9">
        <f>IF(E47="","",COUNTA(E$7:E47))</f>
        <v/>
      </c>
      <c r="B47" s="10" t="n"/>
      <c r="C47" s="10" t="n"/>
      <c r="D47" s="11" t="n"/>
      <c r="E47" s="11" t="n"/>
      <c r="F47" s="11" t="n"/>
      <c r="G47" s="11" t="n"/>
      <c r="H47" s="12" t="n"/>
      <c r="I47" s="13" t="n"/>
      <c r="J47" s="14">
        <f>IF(H47="","",ROUND(H47*I47,2))</f>
        <v/>
      </c>
      <c r="K47" s="14">
        <f>IF(H47="","",H47+N(J47))</f>
        <v/>
      </c>
      <c r="L47" s="9">
        <f>IF(E47="","",IFERROR(IF(INDEX(Lieferanten!$B$6:$B$205,MATCH(E47,Lieferanten!$A$6:$A$205,0))="",Einstellungen!$A$5,INDEX(Lieferanten!$B$6:$B$205,MATCH(E47,Lieferanten!$A$6:$A$205,0))),Einstellungen!$A$5))</f>
        <v/>
      </c>
      <c r="M47" s="15">
        <f>IF(C47="","",IF(N47&lt;&gt;"",N47,C47+L47))</f>
        <v/>
      </c>
      <c r="N47" s="10" t="n"/>
      <c r="O47" s="15">
        <f>IF(C47="","",IFERROR(IF(OR(INDEX(Lieferanten!$C$6:$C$205,MATCH(E47,Lieferanten!$A$6:$A$205,0))="",INDEX(Lieferanten!$D$6:$D$205,MATCH(E47,Lieferanten!$A$6:$A$205,0))=""),"",C47+INDEX(Lieferanten!$D$6:$D$205,MATCH(E47,Lieferanten!$A$6:$A$205,0))),""))</f>
        <v/>
      </c>
      <c r="P47" s="14">
        <f>IF(OR(H47="",O47=""),"",ROUND(K47*INDEX(Lieferanten!$C$6:$C$205,MATCH(E47,Lieferanten!$A$6:$A$205,0)),2))</f>
        <v/>
      </c>
      <c r="Q47" s="10" t="n"/>
      <c r="R47" s="12" t="n"/>
      <c r="S47" s="11" t="n"/>
      <c r="T47" s="14">
        <f>IF(H47="","",IF(U47="bezahlt",0,K47-N(R47)))</f>
        <v/>
      </c>
      <c r="U47" s="16">
        <f>IF(H47="","",IF(Q47&lt;&gt;"",IF(OR(R47="",R47&gt;=K47-N(P47)-0.005),"bezahlt","teilbezahlt"),IF(IF(O47="",FALSE,TODAY()&lt;=O47),"Skonto möglich",IF(IF(M47="",FALSE,TODAY()&gt;M47),"überfällig","offen"))))</f>
        <v/>
      </c>
      <c r="V47" s="17">
        <f>IF(H47="","",IF(AND(D47&lt;&gt;"",COUNTIFS(E$7:E$506,E47,D$7:D$506,D47)&gt;1),"doppelt erfasst?",IF(AND(W47="ja",Y47=""),"XML-Datei ablegen",IF(X47&lt;&gt;"ja","Pflichtangaben prüfen",""))))</f>
        <v/>
      </c>
      <c r="W47" s="18" t="n"/>
      <c r="X47" s="18" t="n"/>
      <c r="Y47" s="11" t="n"/>
    </row>
    <row r="48">
      <c r="A48" s="9">
        <f>IF(E48="","",COUNTA(E$7:E48))</f>
        <v/>
      </c>
      <c r="B48" s="10" t="n"/>
      <c r="C48" s="10" t="n"/>
      <c r="D48" s="11" t="n"/>
      <c r="E48" s="11" t="n"/>
      <c r="F48" s="11" t="n"/>
      <c r="G48" s="11" t="n"/>
      <c r="H48" s="12" t="n"/>
      <c r="I48" s="13" t="n"/>
      <c r="J48" s="14">
        <f>IF(H48="","",ROUND(H48*I48,2))</f>
        <v/>
      </c>
      <c r="K48" s="14">
        <f>IF(H48="","",H48+N(J48))</f>
        <v/>
      </c>
      <c r="L48" s="9">
        <f>IF(E48="","",IFERROR(IF(INDEX(Lieferanten!$B$6:$B$205,MATCH(E48,Lieferanten!$A$6:$A$205,0))="",Einstellungen!$A$5,INDEX(Lieferanten!$B$6:$B$205,MATCH(E48,Lieferanten!$A$6:$A$205,0))),Einstellungen!$A$5))</f>
        <v/>
      </c>
      <c r="M48" s="15">
        <f>IF(C48="","",IF(N48&lt;&gt;"",N48,C48+L48))</f>
        <v/>
      </c>
      <c r="N48" s="10" t="n"/>
      <c r="O48" s="15">
        <f>IF(C48="","",IFERROR(IF(OR(INDEX(Lieferanten!$C$6:$C$205,MATCH(E48,Lieferanten!$A$6:$A$205,0))="",INDEX(Lieferanten!$D$6:$D$205,MATCH(E48,Lieferanten!$A$6:$A$205,0))=""),"",C48+INDEX(Lieferanten!$D$6:$D$205,MATCH(E48,Lieferanten!$A$6:$A$205,0))),""))</f>
        <v/>
      </c>
      <c r="P48" s="14">
        <f>IF(OR(H48="",O48=""),"",ROUND(K48*INDEX(Lieferanten!$C$6:$C$205,MATCH(E48,Lieferanten!$A$6:$A$205,0)),2))</f>
        <v/>
      </c>
      <c r="Q48" s="10" t="n"/>
      <c r="R48" s="12" t="n"/>
      <c r="S48" s="11" t="n"/>
      <c r="T48" s="14">
        <f>IF(H48="","",IF(U48="bezahlt",0,K48-N(R48)))</f>
        <v/>
      </c>
      <c r="U48" s="16">
        <f>IF(H48="","",IF(Q48&lt;&gt;"",IF(OR(R48="",R48&gt;=K48-N(P48)-0.005),"bezahlt","teilbezahlt"),IF(IF(O48="",FALSE,TODAY()&lt;=O48),"Skonto möglich",IF(IF(M48="",FALSE,TODAY()&gt;M48),"überfällig","offen"))))</f>
        <v/>
      </c>
      <c r="V48" s="17">
        <f>IF(H48="","",IF(AND(D48&lt;&gt;"",COUNTIFS(E$7:E$506,E48,D$7:D$506,D48)&gt;1),"doppelt erfasst?",IF(AND(W48="ja",Y48=""),"XML-Datei ablegen",IF(X48&lt;&gt;"ja","Pflichtangaben prüfen",""))))</f>
        <v/>
      </c>
      <c r="W48" s="18" t="n"/>
      <c r="X48" s="18" t="n"/>
      <c r="Y48" s="11" t="n"/>
    </row>
    <row r="49">
      <c r="A49" s="9">
        <f>IF(E49="","",COUNTA(E$7:E49))</f>
        <v/>
      </c>
      <c r="B49" s="10" t="n"/>
      <c r="C49" s="10" t="n"/>
      <c r="D49" s="11" t="n"/>
      <c r="E49" s="11" t="n"/>
      <c r="F49" s="11" t="n"/>
      <c r="G49" s="11" t="n"/>
      <c r="H49" s="12" t="n"/>
      <c r="I49" s="13" t="n"/>
      <c r="J49" s="14">
        <f>IF(H49="","",ROUND(H49*I49,2))</f>
        <v/>
      </c>
      <c r="K49" s="14">
        <f>IF(H49="","",H49+N(J49))</f>
        <v/>
      </c>
      <c r="L49" s="9">
        <f>IF(E49="","",IFERROR(IF(INDEX(Lieferanten!$B$6:$B$205,MATCH(E49,Lieferanten!$A$6:$A$205,0))="",Einstellungen!$A$5,INDEX(Lieferanten!$B$6:$B$205,MATCH(E49,Lieferanten!$A$6:$A$205,0))),Einstellungen!$A$5))</f>
        <v/>
      </c>
      <c r="M49" s="15">
        <f>IF(C49="","",IF(N49&lt;&gt;"",N49,C49+L49))</f>
        <v/>
      </c>
      <c r="N49" s="10" t="n"/>
      <c r="O49" s="15">
        <f>IF(C49="","",IFERROR(IF(OR(INDEX(Lieferanten!$C$6:$C$205,MATCH(E49,Lieferanten!$A$6:$A$205,0))="",INDEX(Lieferanten!$D$6:$D$205,MATCH(E49,Lieferanten!$A$6:$A$205,0))=""),"",C49+INDEX(Lieferanten!$D$6:$D$205,MATCH(E49,Lieferanten!$A$6:$A$205,0))),""))</f>
        <v/>
      </c>
      <c r="P49" s="14">
        <f>IF(OR(H49="",O49=""),"",ROUND(K49*INDEX(Lieferanten!$C$6:$C$205,MATCH(E49,Lieferanten!$A$6:$A$205,0)),2))</f>
        <v/>
      </c>
      <c r="Q49" s="10" t="n"/>
      <c r="R49" s="12" t="n"/>
      <c r="S49" s="11" t="n"/>
      <c r="T49" s="14">
        <f>IF(H49="","",IF(U49="bezahlt",0,K49-N(R49)))</f>
        <v/>
      </c>
      <c r="U49" s="16">
        <f>IF(H49="","",IF(Q49&lt;&gt;"",IF(OR(R49="",R49&gt;=K49-N(P49)-0.005),"bezahlt","teilbezahlt"),IF(IF(O49="",FALSE,TODAY()&lt;=O49),"Skonto möglich",IF(IF(M49="",FALSE,TODAY()&gt;M49),"überfällig","offen"))))</f>
        <v/>
      </c>
      <c r="V49" s="17">
        <f>IF(H49="","",IF(AND(D49&lt;&gt;"",COUNTIFS(E$7:E$506,E49,D$7:D$506,D49)&gt;1),"doppelt erfasst?",IF(AND(W49="ja",Y49=""),"XML-Datei ablegen",IF(X49&lt;&gt;"ja","Pflichtangaben prüfen",""))))</f>
        <v/>
      </c>
      <c r="W49" s="18" t="n"/>
      <c r="X49" s="18" t="n"/>
      <c r="Y49" s="11" t="n"/>
    </row>
    <row r="50">
      <c r="A50" s="9">
        <f>IF(E50="","",COUNTA(E$7:E50))</f>
        <v/>
      </c>
      <c r="B50" s="10" t="n"/>
      <c r="C50" s="10" t="n"/>
      <c r="D50" s="11" t="n"/>
      <c r="E50" s="11" t="n"/>
      <c r="F50" s="11" t="n"/>
      <c r="G50" s="11" t="n"/>
      <c r="H50" s="12" t="n"/>
      <c r="I50" s="13" t="n"/>
      <c r="J50" s="14">
        <f>IF(H50="","",ROUND(H50*I50,2))</f>
        <v/>
      </c>
      <c r="K50" s="14">
        <f>IF(H50="","",H50+N(J50))</f>
        <v/>
      </c>
      <c r="L50" s="9">
        <f>IF(E50="","",IFERROR(IF(INDEX(Lieferanten!$B$6:$B$205,MATCH(E50,Lieferanten!$A$6:$A$205,0))="",Einstellungen!$A$5,INDEX(Lieferanten!$B$6:$B$205,MATCH(E50,Lieferanten!$A$6:$A$205,0))),Einstellungen!$A$5))</f>
        <v/>
      </c>
      <c r="M50" s="15">
        <f>IF(C50="","",IF(N50&lt;&gt;"",N50,C50+L50))</f>
        <v/>
      </c>
      <c r="N50" s="10" t="n"/>
      <c r="O50" s="15">
        <f>IF(C50="","",IFERROR(IF(OR(INDEX(Lieferanten!$C$6:$C$205,MATCH(E50,Lieferanten!$A$6:$A$205,0))="",INDEX(Lieferanten!$D$6:$D$205,MATCH(E50,Lieferanten!$A$6:$A$205,0))=""),"",C50+INDEX(Lieferanten!$D$6:$D$205,MATCH(E50,Lieferanten!$A$6:$A$205,0))),""))</f>
        <v/>
      </c>
      <c r="P50" s="14">
        <f>IF(OR(H50="",O50=""),"",ROUND(K50*INDEX(Lieferanten!$C$6:$C$205,MATCH(E50,Lieferanten!$A$6:$A$205,0)),2))</f>
        <v/>
      </c>
      <c r="Q50" s="10" t="n"/>
      <c r="R50" s="12" t="n"/>
      <c r="S50" s="11" t="n"/>
      <c r="T50" s="14">
        <f>IF(H50="","",IF(U50="bezahlt",0,K50-N(R50)))</f>
        <v/>
      </c>
      <c r="U50" s="16">
        <f>IF(H50="","",IF(Q50&lt;&gt;"",IF(OR(R50="",R50&gt;=K50-N(P50)-0.005),"bezahlt","teilbezahlt"),IF(IF(O50="",FALSE,TODAY()&lt;=O50),"Skonto möglich",IF(IF(M50="",FALSE,TODAY()&gt;M50),"überfällig","offen"))))</f>
        <v/>
      </c>
      <c r="V50" s="17">
        <f>IF(H50="","",IF(AND(D50&lt;&gt;"",COUNTIFS(E$7:E$506,E50,D$7:D$506,D50)&gt;1),"doppelt erfasst?",IF(AND(W50="ja",Y50=""),"XML-Datei ablegen",IF(X50&lt;&gt;"ja","Pflichtangaben prüfen",""))))</f>
        <v/>
      </c>
      <c r="W50" s="18" t="n"/>
      <c r="X50" s="18" t="n"/>
      <c r="Y50" s="11" t="n"/>
    </row>
    <row r="51">
      <c r="A51" s="9">
        <f>IF(E51="","",COUNTA(E$7:E51))</f>
        <v/>
      </c>
      <c r="B51" s="10" t="n"/>
      <c r="C51" s="10" t="n"/>
      <c r="D51" s="11" t="n"/>
      <c r="E51" s="11" t="n"/>
      <c r="F51" s="11" t="n"/>
      <c r="G51" s="11" t="n"/>
      <c r="H51" s="12" t="n"/>
      <c r="I51" s="13" t="n"/>
      <c r="J51" s="14">
        <f>IF(H51="","",ROUND(H51*I51,2))</f>
        <v/>
      </c>
      <c r="K51" s="14">
        <f>IF(H51="","",H51+N(J51))</f>
        <v/>
      </c>
      <c r="L51" s="9">
        <f>IF(E51="","",IFERROR(IF(INDEX(Lieferanten!$B$6:$B$205,MATCH(E51,Lieferanten!$A$6:$A$205,0))="",Einstellungen!$A$5,INDEX(Lieferanten!$B$6:$B$205,MATCH(E51,Lieferanten!$A$6:$A$205,0))),Einstellungen!$A$5))</f>
        <v/>
      </c>
      <c r="M51" s="15">
        <f>IF(C51="","",IF(N51&lt;&gt;"",N51,C51+L51))</f>
        <v/>
      </c>
      <c r="N51" s="10" t="n"/>
      <c r="O51" s="15">
        <f>IF(C51="","",IFERROR(IF(OR(INDEX(Lieferanten!$C$6:$C$205,MATCH(E51,Lieferanten!$A$6:$A$205,0))="",INDEX(Lieferanten!$D$6:$D$205,MATCH(E51,Lieferanten!$A$6:$A$205,0))=""),"",C51+INDEX(Lieferanten!$D$6:$D$205,MATCH(E51,Lieferanten!$A$6:$A$205,0))),""))</f>
        <v/>
      </c>
      <c r="P51" s="14">
        <f>IF(OR(H51="",O51=""),"",ROUND(K51*INDEX(Lieferanten!$C$6:$C$205,MATCH(E51,Lieferanten!$A$6:$A$205,0)),2))</f>
        <v/>
      </c>
      <c r="Q51" s="10" t="n"/>
      <c r="R51" s="12" t="n"/>
      <c r="S51" s="11" t="n"/>
      <c r="T51" s="14">
        <f>IF(H51="","",IF(U51="bezahlt",0,K51-N(R51)))</f>
        <v/>
      </c>
      <c r="U51" s="16">
        <f>IF(H51="","",IF(Q51&lt;&gt;"",IF(OR(R51="",R51&gt;=K51-N(P51)-0.005),"bezahlt","teilbezahlt"),IF(IF(O51="",FALSE,TODAY()&lt;=O51),"Skonto möglich",IF(IF(M51="",FALSE,TODAY()&gt;M51),"überfällig","offen"))))</f>
        <v/>
      </c>
      <c r="V51" s="17">
        <f>IF(H51="","",IF(AND(D51&lt;&gt;"",COUNTIFS(E$7:E$506,E51,D$7:D$506,D51)&gt;1),"doppelt erfasst?",IF(AND(W51="ja",Y51=""),"XML-Datei ablegen",IF(X51&lt;&gt;"ja","Pflichtangaben prüfen",""))))</f>
        <v/>
      </c>
      <c r="W51" s="18" t="n"/>
      <c r="X51" s="18" t="n"/>
      <c r="Y51" s="11" t="n"/>
    </row>
    <row r="52">
      <c r="A52" s="9">
        <f>IF(E52="","",COUNTA(E$7:E52))</f>
        <v/>
      </c>
      <c r="B52" s="10" t="n"/>
      <c r="C52" s="10" t="n"/>
      <c r="D52" s="11" t="n"/>
      <c r="E52" s="11" t="n"/>
      <c r="F52" s="11" t="n"/>
      <c r="G52" s="11" t="n"/>
      <c r="H52" s="12" t="n"/>
      <c r="I52" s="13" t="n"/>
      <c r="J52" s="14">
        <f>IF(H52="","",ROUND(H52*I52,2))</f>
        <v/>
      </c>
      <c r="K52" s="14">
        <f>IF(H52="","",H52+N(J52))</f>
        <v/>
      </c>
      <c r="L52" s="9">
        <f>IF(E52="","",IFERROR(IF(INDEX(Lieferanten!$B$6:$B$205,MATCH(E52,Lieferanten!$A$6:$A$205,0))="",Einstellungen!$A$5,INDEX(Lieferanten!$B$6:$B$205,MATCH(E52,Lieferanten!$A$6:$A$205,0))),Einstellungen!$A$5))</f>
        <v/>
      </c>
      <c r="M52" s="15">
        <f>IF(C52="","",IF(N52&lt;&gt;"",N52,C52+L52))</f>
        <v/>
      </c>
      <c r="N52" s="10" t="n"/>
      <c r="O52" s="15">
        <f>IF(C52="","",IFERROR(IF(OR(INDEX(Lieferanten!$C$6:$C$205,MATCH(E52,Lieferanten!$A$6:$A$205,0))="",INDEX(Lieferanten!$D$6:$D$205,MATCH(E52,Lieferanten!$A$6:$A$205,0))=""),"",C52+INDEX(Lieferanten!$D$6:$D$205,MATCH(E52,Lieferanten!$A$6:$A$205,0))),""))</f>
        <v/>
      </c>
      <c r="P52" s="14">
        <f>IF(OR(H52="",O52=""),"",ROUND(K52*INDEX(Lieferanten!$C$6:$C$205,MATCH(E52,Lieferanten!$A$6:$A$205,0)),2))</f>
        <v/>
      </c>
      <c r="Q52" s="10" t="n"/>
      <c r="R52" s="12" t="n"/>
      <c r="S52" s="11" t="n"/>
      <c r="T52" s="14">
        <f>IF(H52="","",IF(U52="bezahlt",0,K52-N(R52)))</f>
        <v/>
      </c>
      <c r="U52" s="16">
        <f>IF(H52="","",IF(Q52&lt;&gt;"",IF(OR(R52="",R52&gt;=K52-N(P52)-0.005),"bezahlt","teilbezahlt"),IF(IF(O52="",FALSE,TODAY()&lt;=O52),"Skonto möglich",IF(IF(M52="",FALSE,TODAY()&gt;M52),"überfällig","offen"))))</f>
        <v/>
      </c>
      <c r="V52" s="17">
        <f>IF(H52="","",IF(AND(D52&lt;&gt;"",COUNTIFS(E$7:E$506,E52,D$7:D$506,D52)&gt;1),"doppelt erfasst?",IF(AND(W52="ja",Y52=""),"XML-Datei ablegen",IF(X52&lt;&gt;"ja","Pflichtangaben prüfen",""))))</f>
        <v/>
      </c>
      <c r="W52" s="18" t="n"/>
      <c r="X52" s="18" t="n"/>
      <c r="Y52" s="11" t="n"/>
    </row>
    <row r="53">
      <c r="A53" s="9">
        <f>IF(E53="","",COUNTA(E$7:E53))</f>
        <v/>
      </c>
      <c r="B53" s="10" t="n"/>
      <c r="C53" s="10" t="n"/>
      <c r="D53" s="11" t="n"/>
      <c r="E53" s="11" t="n"/>
      <c r="F53" s="11" t="n"/>
      <c r="G53" s="11" t="n"/>
      <c r="H53" s="12" t="n"/>
      <c r="I53" s="13" t="n"/>
      <c r="J53" s="14">
        <f>IF(H53="","",ROUND(H53*I53,2))</f>
        <v/>
      </c>
      <c r="K53" s="14">
        <f>IF(H53="","",H53+N(J53))</f>
        <v/>
      </c>
      <c r="L53" s="9">
        <f>IF(E53="","",IFERROR(IF(INDEX(Lieferanten!$B$6:$B$205,MATCH(E53,Lieferanten!$A$6:$A$205,0))="",Einstellungen!$A$5,INDEX(Lieferanten!$B$6:$B$205,MATCH(E53,Lieferanten!$A$6:$A$205,0))),Einstellungen!$A$5))</f>
        <v/>
      </c>
      <c r="M53" s="15">
        <f>IF(C53="","",IF(N53&lt;&gt;"",N53,C53+L53))</f>
        <v/>
      </c>
      <c r="N53" s="10" t="n"/>
      <c r="O53" s="15">
        <f>IF(C53="","",IFERROR(IF(OR(INDEX(Lieferanten!$C$6:$C$205,MATCH(E53,Lieferanten!$A$6:$A$205,0))="",INDEX(Lieferanten!$D$6:$D$205,MATCH(E53,Lieferanten!$A$6:$A$205,0))=""),"",C53+INDEX(Lieferanten!$D$6:$D$205,MATCH(E53,Lieferanten!$A$6:$A$205,0))),""))</f>
        <v/>
      </c>
      <c r="P53" s="14">
        <f>IF(OR(H53="",O53=""),"",ROUND(K53*INDEX(Lieferanten!$C$6:$C$205,MATCH(E53,Lieferanten!$A$6:$A$205,0)),2))</f>
        <v/>
      </c>
      <c r="Q53" s="10" t="n"/>
      <c r="R53" s="12" t="n"/>
      <c r="S53" s="11" t="n"/>
      <c r="T53" s="14">
        <f>IF(H53="","",IF(U53="bezahlt",0,K53-N(R53)))</f>
        <v/>
      </c>
      <c r="U53" s="16">
        <f>IF(H53="","",IF(Q53&lt;&gt;"",IF(OR(R53="",R53&gt;=K53-N(P53)-0.005),"bezahlt","teilbezahlt"),IF(IF(O53="",FALSE,TODAY()&lt;=O53),"Skonto möglich",IF(IF(M53="",FALSE,TODAY()&gt;M53),"überfällig","offen"))))</f>
        <v/>
      </c>
      <c r="V53" s="17">
        <f>IF(H53="","",IF(AND(D53&lt;&gt;"",COUNTIFS(E$7:E$506,E53,D$7:D$506,D53)&gt;1),"doppelt erfasst?",IF(AND(W53="ja",Y53=""),"XML-Datei ablegen",IF(X53&lt;&gt;"ja","Pflichtangaben prüfen",""))))</f>
        <v/>
      </c>
      <c r="W53" s="18" t="n"/>
      <c r="X53" s="18" t="n"/>
      <c r="Y53" s="11" t="n"/>
    </row>
    <row r="54">
      <c r="A54" s="9">
        <f>IF(E54="","",COUNTA(E$7:E54))</f>
        <v/>
      </c>
      <c r="B54" s="10" t="n"/>
      <c r="C54" s="10" t="n"/>
      <c r="D54" s="11" t="n"/>
      <c r="E54" s="11" t="n"/>
      <c r="F54" s="11" t="n"/>
      <c r="G54" s="11" t="n"/>
      <c r="H54" s="12" t="n"/>
      <c r="I54" s="13" t="n"/>
      <c r="J54" s="14">
        <f>IF(H54="","",ROUND(H54*I54,2))</f>
        <v/>
      </c>
      <c r="K54" s="14">
        <f>IF(H54="","",H54+N(J54))</f>
        <v/>
      </c>
      <c r="L54" s="9">
        <f>IF(E54="","",IFERROR(IF(INDEX(Lieferanten!$B$6:$B$205,MATCH(E54,Lieferanten!$A$6:$A$205,0))="",Einstellungen!$A$5,INDEX(Lieferanten!$B$6:$B$205,MATCH(E54,Lieferanten!$A$6:$A$205,0))),Einstellungen!$A$5))</f>
        <v/>
      </c>
      <c r="M54" s="15">
        <f>IF(C54="","",IF(N54&lt;&gt;"",N54,C54+L54))</f>
        <v/>
      </c>
      <c r="N54" s="10" t="n"/>
      <c r="O54" s="15">
        <f>IF(C54="","",IFERROR(IF(OR(INDEX(Lieferanten!$C$6:$C$205,MATCH(E54,Lieferanten!$A$6:$A$205,0))="",INDEX(Lieferanten!$D$6:$D$205,MATCH(E54,Lieferanten!$A$6:$A$205,0))=""),"",C54+INDEX(Lieferanten!$D$6:$D$205,MATCH(E54,Lieferanten!$A$6:$A$205,0))),""))</f>
        <v/>
      </c>
      <c r="P54" s="14">
        <f>IF(OR(H54="",O54=""),"",ROUND(K54*INDEX(Lieferanten!$C$6:$C$205,MATCH(E54,Lieferanten!$A$6:$A$205,0)),2))</f>
        <v/>
      </c>
      <c r="Q54" s="10" t="n"/>
      <c r="R54" s="12" t="n"/>
      <c r="S54" s="11" t="n"/>
      <c r="T54" s="14">
        <f>IF(H54="","",IF(U54="bezahlt",0,K54-N(R54)))</f>
        <v/>
      </c>
      <c r="U54" s="16">
        <f>IF(H54="","",IF(Q54&lt;&gt;"",IF(OR(R54="",R54&gt;=K54-N(P54)-0.005),"bezahlt","teilbezahlt"),IF(IF(O54="",FALSE,TODAY()&lt;=O54),"Skonto möglich",IF(IF(M54="",FALSE,TODAY()&gt;M54),"überfällig","offen"))))</f>
        <v/>
      </c>
      <c r="V54" s="17">
        <f>IF(H54="","",IF(AND(D54&lt;&gt;"",COUNTIFS(E$7:E$506,E54,D$7:D$506,D54)&gt;1),"doppelt erfasst?",IF(AND(W54="ja",Y54=""),"XML-Datei ablegen",IF(X54&lt;&gt;"ja","Pflichtangaben prüfen",""))))</f>
        <v/>
      </c>
      <c r="W54" s="18" t="n"/>
      <c r="X54" s="18" t="n"/>
      <c r="Y54" s="11" t="n"/>
    </row>
    <row r="55">
      <c r="A55" s="9">
        <f>IF(E55="","",COUNTA(E$7:E55))</f>
        <v/>
      </c>
      <c r="B55" s="10" t="n"/>
      <c r="C55" s="10" t="n"/>
      <c r="D55" s="11" t="n"/>
      <c r="E55" s="11" t="n"/>
      <c r="F55" s="11" t="n"/>
      <c r="G55" s="11" t="n"/>
      <c r="H55" s="12" t="n"/>
      <c r="I55" s="13" t="n"/>
      <c r="J55" s="14">
        <f>IF(H55="","",ROUND(H55*I55,2))</f>
        <v/>
      </c>
      <c r="K55" s="14">
        <f>IF(H55="","",H55+N(J55))</f>
        <v/>
      </c>
      <c r="L55" s="9">
        <f>IF(E55="","",IFERROR(IF(INDEX(Lieferanten!$B$6:$B$205,MATCH(E55,Lieferanten!$A$6:$A$205,0))="",Einstellungen!$A$5,INDEX(Lieferanten!$B$6:$B$205,MATCH(E55,Lieferanten!$A$6:$A$205,0))),Einstellungen!$A$5))</f>
        <v/>
      </c>
      <c r="M55" s="15">
        <f>IF(C55="","",IF(N55&lt;&gt;"",N55,C55+L55))</f>
        <v/>
      </c>
      <c r="N55" s="10" t="n"/>
      <c r="O55" s="15">
        <f>IF(C55="","",IFERROR(IF(OR(INDEX(Lieferanten!$C$6:$C$205,MATCH(E55,Lieferanten!$A$6:$A$205,0))="",INDEX(Lieferanten!$D$6:$D$205,MATCH(E55,Lieferanten!$A$6:$A$205,0))=""),"",C55+INDEX(Lieferanten!$D$6:$D$205,MATCH(E55,Lieferanten!$A$6:$A$205,0))),""))</f>
        <v/>
      </c>
      <c r="P55" s="14">
        <f>IF(OR(H55="",O55=""),"",ROUND(K55*INDEX(Lieferanten!$C$6:$C$205,MATCH(E55,Lieferanten!$A$6:$A$205,0)),2))</f>
        <v/>
      </c>
      <c r="Q55" s="10" t="n"/>
      <c r="R55" s="12" t="n"/>
      <c r="S55" s="11" t="n"/>
      <c r="T55" s="14">
        <f>IF(H55="","",IF(U55="bezahlt",0,K55-N(R55)))</f>
        <v/>
      </c>
      <c r="U55" s="16">
        <f>IF(H55="","",IF(Q55&lt;&gt;"",IF(OR(R55="",R55&gt;=K55-N(P55)-0.005),"bezahlt","teilbezahlt"),IF(IF(O55="",FALSE,TODAY()&lt;=O55),"Skonto möglich",IF(IF(M55="",FALSE,TODAY()&gt;M55),"überfällig","offen"))))</f>
        <v/>
      </c>
      <c r="V55" s="17">
        <f>IF(H55="","",IF(AND(D55&lt;&gt;"",COUNTIFS(E$7:E$506,E55,D$7:D$506,D55)&gt;1),"doppelt erfasst?",IF(AND(W55="ja",Y55=""),"XML-Datei ablegen",IF(X55&lt;&gt;"ja","Pflichtangaben prüfen",""))))</f>
        <v/>
      </c>
      <c r="W55" s="18" t="n"/>
      <c r="X55" s="18" t="n"/>
      <c r="Y55" s="11" t="n"/>
    </row>
    <row r="56">
      <c r="A56" s="9">
        <f>IF(E56="","",COUNTA(E$7:E56))</f>
        <v/>
      </c>
      <c r="B56" s="10" t="n"/>
      <c r="C56" s="10" t="n"/>
      <c r="D56" s="11" t="n"/>
      <c r="E56" s="11" t="n"/>
      <c r="F56" s="11" t="n"/>
      <c r="G56" s="11" t="n"/>
      <c r="H56" s="12" t="n"/>
      <c r="I56" s="13" t="n"/>
      <c r="J56" s="14">
        <f>IF(H56="","",ROUND(H56*I56,2))</f>
        <v/>
      </c>
      <c r="K56" s="14">
        <f>IF(H56="","",H56+N(J56))</f>
        <v/>
      </c>
      <c r="L56" s="9">
        <f>IF(E56="","",IFERROR(IF(INDEX(Lieferanten!$B$6:$B$205,MATCH(E56,Lieferanten!$A$6:$A$205,0))="",Einstellungen!$A$5,INDEX(Lieferanten!$B$6:$B$205,MATCH(E56,Lieferanten!$A$6:$A$205,0))),Einstellungen!$A$5))</f>
        <v/>
      </c>
      <c r="M56" s="15">
        <f>IF(C56="","",IF(N56&lt;&gt;"",N56,C56+L56))</f>
        <v/>
      </c>
      <c r="N56" s="10" t="n"/>
      <c r="O56" s="15">
        <f>IF(C56="","",IFERROR(IF(OR(INDEX(Lieferanten!$C$6:$C$205,MATCH(E56,Lieferanten!$A$6:$A$205,0))="",INDEX(Lieferanten!$D$6:$D$205,MATCH(E56,Lieferanten!$A$6:$A$205,0))=""),"",C56+INDEX(Lieferanten!$D$6:$D$205,MATCH(E56,Lieferanten!$A$6:$A$205,0))),""))</f>
        <v/>
      </c>
      <c r="P56" s="14">
        <f>IF(OR(H56="",O56=""),"",ROUND(K56*INDEX(Lieferanten!$C$6:$C$205,MATCH(E56,Lieferanten!$A$6:$A$205,0)),2))</f>
        <v/>
      </c>
      <c r="Q56" s="10" t="n"/>
      <c r="R56" s="12" t="n"/>
      <c r="S56" s="11" t="n"/>
      <c r="T56" s="14">
        <f>IF(H56="","",IF(U56="bezahlt",0,K56-N(R56)))</f>
        <v/>
      </c>
      <c r="U56" s="16">
        <f>IF(H56="","",IF(Q56&lt;&gt;"",IF(OR(R56="",R56&gt;=K56-N(P56)-0.005),"bezahlt","teilbezahlt"),IF(IF(O56="",FALSE,TODAY()&lt;=O56),"Skonto möglich",IF(IF(M56="",FALSE,TODAY()&gt;M56),"überfällig","offen"))))</f>
        <v/>
      </c>
      <c r="V56" s="17">
        <f>IF(H56="","",IF(AND(D56&lt;&gt;"",COUNTIFS(E$7:E$506,E56,D$7:D$506,D56)&gt;1),"doppelt erfasst?",IF(AND(W56="ja",Y56=""),"XML-Datei ablegen",IF(X56&lt;&gt;"ja","Pflichtangaben prüfen",""))))</f>
        <v/>
      </c>
      <c r="W56" s="18" t="n"/>
      <c r="X56" s="18" t="n"/>
      <c r="Y56" s="11" t="n"/>
    </row>
    <row r="57">
      <c r="A57" s="9">
        <f>IF(E57="","",COUNTA(E$7:E57))</f>
        <v/>
      </c>
      <c r="B57" s="10" t="n"/>
      <c r="C57" s="10" t="n"/>
      <c r="D57" s="11" t="n"/>
      <c r="E57" s="11" t="n"/>
      <c r="F57" s="11" t="n"/>
      <c r="G57" s="11" t="n"/>
      <c r="H57" s="12" t="n"/>
      <c r="I57" s="13" t="n"/>
      <c r="J57" s="14">
        <f>IF(H57="","",ROUND(H57*I57,2))</f>
        <v/>
      </c>
      <c r="K57" s="14">
        <f>IF(H57="","",H57+N(J57))</f>
        <v/>
      </c>
      <c r="L57" s="9">
        <f>IF(E57="","",IFERROR(IF(INDEX(Lieferanten!$B$6:$B$205,MATCH(E57,Lieferanten!$A$6:$A$205,0))="",Einstellungen!$A$5,INDEX(Lieferanten!$B$6:$B$205,MATCH(E57,Lieferanten!$A$6:$A$205,0))),Einstellungen!$A$5))</f>
        <v/>
      </c>
      <c r="M57" s="15">
        <f>IF(C57="","",IF(N57&lt;&gt;"",N57,C57+L57))</f>
        <v/>
      </c>
      <c r="N57" s="10" t="n"/>
      <c r="O57" s="15">
        <f>IF(C57="","",IFERROR(IF(OR(INDEX(Lieferanten!$C$6:$C$205,MATCH(E57,Lieferanten!$A$6:$A$205,0))="",INDEX(Lieferanten!$D$6:$D$205,MATCH(E57,Lieferanten!$A$6:$A$205,0))=""),"",C57+INDEX(Lieferanten!$D$6:$D$205,MATCH(E57,Lieferanten!$A$6:$A$205,0))),""))</f>
        <v/>
      </c>
      <c r="P57" s="14">
        <f>IF(OR(H57="",O57=""),"",ROUND(K57*INDEX(Lieferanten!$C$6:$C$205,MATCH(E57,Lieferanten!$A$6:$A$205,0)),2))</f>
        <v/>
      </c>
      <c r="Q57" s="10" t="n"/>
      <c r="R57" s="12" t="n"/>
      <c r="S57" s="11" t="n"/>
      <c r="T57" s="14">
        <f>IF(H57="","",IF(U57="bezahlt",0,K57-N(R57)))</f>
        <v/>
      </c>
      <c r="U57" s="16">
        <f>IF(H57="","",IF(Q57&lt;&gt;"",IF(OR(R57="",R57&gt;=K57-N(P57)-0.005),"bezahlt","teilbezahlt"),IF(IF(O57="",FALSE,TODAY()&lt;=O57),"Skonto möglich",IF(IF(M57="",FALSE,TODAY()&gt;M57),"überfällig","offen"))))</f>
        <v/>
      </c>
      <c r="V57" s="17">
        <f>IF(H57="","",IF(AND(D57&lt;&gt;"",COUNTIFS(E$7:E$506,E57,D$7:D$506,D57)&gt;1),"doppelt erfasst?",IF(AND(W57="ja",Y57=""),"XML-Datei ablegen",IF(X57&lt;&gt;"ja","Pflichtangaben prüfen",""))))</f>
        <v/>
      </c>
      <c r="W57" s="18" t="n"/>
      <c r="X57" s="18" t="n"/>
      <c r="Y57" s="11" t="n"/>
    </row>
    <row r="58">
      <c r="A58" s="9">
        <f>IF(E58="","",COUNTA(E$7:E58))</f>
        <v/>
      </c>
      <c r="B58" s="10" t="n"/>
      <c r="C58" s="10" t="n"/>
      <c r="D58" s="11" t="n"/>
      <c r="E58" s="11" t="n"/>
      <c r="F58" s="11" t="n"/>
      <c r="G58" s="11" t="n"/>
      <c r="H58" s="12" t="n"/>
      <c r="I58" s="13" t="n"/>
      <c r="J58" s="14">
        <f>IF(H58="","",ROUND(H58*I58,2))</f>
        <v/>
      </c>
      <c r="K58" s="14">
        <f>IF(H58="","",H58+N(J58))</f>
        <v/>
      </c>
      <c r="L58" s="9">
        <f>IF(E58="","",IFERROR(IF(INDEX(Lieferanten!$B$6:$B$205,MATCH(E58,Lieferanten!$A$6:$A$205,0))="",Einstellungen!$A$5,INDEX(Lieferanten!$B$6:$B$205,MATCH(E58,Lieferanten!$A$6:$A$205,0))),Einstellungen!$A$5))</f>
        <v/>
      </c>
      <c r="M58" s="15">
        <f>IF(C58="","",IF(N58&lt;&gt;"",N58,C58+L58))</f>
        <v/>
      </c>
      <c r="N58" s="10" t="n"/>
      <c r="O58" s="15">
        <f>IF(C58="","",IFERROR(IF(OR(INDEX(Lieferanten!$C$6:$C$205,MATCH(E58,Lieferanten!$A$6:$A$205,0))="",INDEX(Lieferanten!$D$6:$D$205,MATCH(E58,Lieferanten!$A$6:$A$205,0))=""),"",C58+INDEX(Lieferanten!$D$6:$D$205,MATCH(E58,Lieferanten!$A$6:$A$205,0))),""))</f>
        <v/>
      </c>
      <c r="P58" s="14">
        <f>IF(OR(H58="",O58=""),"",ROUND(K58*INDEX(Lieferanten!$C$6:$C$205,MATCH(E58,Lieferanten!$A$6:$A$205,0)),2))</f>
        <v/>
      </c>
      <c r="Q58" s="10" t="n"/>
      <c r="R58" s="12" t="n"/>
      <c r="S58" s="11" t="n"/>
      <c r="T58" s="14">
        <f>IF(H58="","",IF(U58="bezahlt",0,K58-N(R58)))</f>
        <v/>
      </c>
      <c r="U58" s="16">
        <f>IF(H58="","",IF(Q58&lt;&gt;"",IF(OR(R58="",R58&gt;=K58-N(P58)-0.005),"bezahlt","teilbezahlt"),IF(IF(O58="",FALSE,TODAY()&lt;=O58),"Skonto möglich",IF(IF(M58="",FALSE,TODAY()&gt;M58),"überfällig","offen"))))</f>
        <v/>
      </c>
      <c r="V58" s="17">
        <f>IF(H58="","",IF(AND(D58&lt;&gt;"",COUNTIFS(E$7:E$506,E58,D$7:D$506,D58)&gt;1),"doppelt erfasst?",IF(AND(W58="ja",Y58=""),"XML-Datei ablegen",IF(X58&lt;&gt;"ja","Pflichtangaben prüfen",""))))</f>
        <v/>
      </c>
      <c r="W58" s="18" t="n"/>
      <c r="X58" s="18" t="n"/>
      <c r="Y58" s="11" t="n"/>
    </row>
    <row r="59">
      <c r="A59" s="9">
        <f>IF(E59="","",COUNTA(E$7:E59))</f>
        <v/>
      </c>
      <c r="B59" s="10" t="n"/>
      <c r="C59" s="10" t="n"/>
      <c r="D59" s="11" t="n"/>
      <c r="E59" s="11" t="n"/>
      <c r="F59" s="11" t="n"/>
      <c r="G59" s="11" t="n"/>
      <c r="H59" s="12" t="n"/>
      <c r="I59" s="13" t="n"/>
      <c r="J59" s="14">
        <f>IF(H59="","",ROUND(H59*I59,2))</f>
        <v/>
      </c>
      <c r="K59" s="14">
        <f>IF(H59="","",H59+N(J59))</f>
        <v/>
      </c>
      <c r="L59" s="9">
        <f>IF(E59="","",IFERROR(IF(INDEX(Lieferanten!$B$6:$B$205,MATCH(E59,Lieferanten!$A$6:$A$205,0))="",Einstellungen!$A$5,INDEX(Lieferanten!$B$6:$B$205,MATCH(E59,Lieferanten!$A$6:$A$205,0))),Einstellungen!$A$5))</f>
        <v/>
      </c>
      <c r="M59" s="15">
        <f>IF(C59="","",IF(N59&lt;&gt;"",N59,C59+L59))</f>
        <v/>
      </c>
      <c r="N59" s="10" t="n"/>
      <c r="O59" s="15">
        <f>IF(C59="","",IFERROR(IF(OR(INDEX(Lieferanten!$C$6:$C$205,MATCH(E59,Lieferanten!$A$6:$A$205,0))="",INDEX(Lieferanten!$D$6:$D$205,MATCH(E59,Lieferanten!$A$6:$A$205,0))=""),"",C59+INDEX(Lieferanten!$D$6:$D$205,MATCH(E59,Lieferanten!$A$6:$A$205,0))),""))</f>
        <v/>
      </c>
      <c r="P59" s="14">
        <f>IF(OR(H59="",O59=""),"",ROUND(K59*INDEX(Lieferanten!$C$6:$C$205,MATCH(E59,Lieferanten!$A$6:$A$205,0)),2))</f>
        <v/>
      </c>
      <c r="Q59" s="10" t="n"/>
      <c r="R59" s="12" t="n"/>
      <c r="S59" s="11" t="n"/>
      <c r="T59" s="14">
        <f>IF(H59="","",IF(U59="bezahlt",0,K59-N(R59)))</f>
        <v/>
      </c>
      <c r="U59" s="16">
        <f>IF(H59="","",IF(Q59&lt;&gt;"",IF(OR(R59="",R59&gt;=K59-N(P59)-0.005),"bezahlt","teilbezahlt"),IF(IF(O59="",FALSE,TODAY()&lt;=O59),"Skonto möglich",IF(IF(M59="",FALSE,TODAY()&gt;M59),"überfällig","offen"))))</f>
        <v/>
      </c>
      <c r="V59" s="17">
        <f>IF(H59="","",IF(AND(D59&lt;&gt;"",COUNTIFS(E$7:E$506,E59,D$7:D$506,D59)&gt;1),"doppelt erfasst?",IF(AND(W59="ja",Y59=""),"XML-Datei ablegen",IF(X59&lt;&gt;"ja","Pflichtangaben prüfen",""))))</f>
        <v/>
      </c>
      <c r="W59" s="18" t="n"/>
      <c r="X59" s="18" t="n"/>
      <c r="Y59" s="11" t="n"/>
    </row>
    <row r="60">
      <c r="A60" s="9">
        <f>IF(E60="","",COUNTA(E$7:E60))</f>
        <v/>
      </c>
      <c r="B60" s="10" t="n"/>
      <c r="C60" s="10" t="n"/>
      <c r="D60" s="11" t="n"/>
      <c r="E60" s="11" t="n"/>
      <c r="F60" s="11" t="n"/>
      <c r="G60" s="11" t="n"/>
      <c r="H60" s="12" t="n"/>
      <c r="I60" s="13" t="n"/>
      <c r="J60" s="14">
        <f>IF(H60="","",ROUND(H60*I60,2))</f>
        <v/>
      </c>
      <c r="K60" s="14">
        <f>IF(H60="","",H60+N(J60))</f>
        <v/>
      </c>
      <c r="L60" s="9">
        <f>IF(E60="","",IFERROR(IF(INDEX(Lieferanten!$B$6:$B$205,MATCH(E60,Lieferanten!$A$6:$A$205,0))="",Einstellungen!$A$5,INDEX(Lieferanten!$B$6:$B$205,MATCH(E60,Lieferanten!$A$6:$A$205,0))),Einstellungen!$A$5))</f>
        <v/>
      </c>
      <c r="M60" s="15">
        <f>IF(C60="","",IF(N60&lt;&gt;"",N60,C60+L60))</f>
        <v/>
      </c>
      <c r="N60" s="10" t="n"/>
      <c r="O60" s="15">
        <f>IF(C60="","",IFERROR(IF(OR(INDEX(Lieferanten!$C$6:$C$205,MATCH(E60,Lieferanten!$A$6:$A$205,0))="",INDEX(Lieferanten!$D$6:$D$205,MATCH(E60,Lieferanten!$A$6:$A$205,0))=""),"",C60+INDEX(Lieferanten!$D$6:$D$205,MATCH(E60,Lieferanten!$A$6:$A$205,0))),""))</f>
        <v/>
      </c>
      <c r="P60" s="14">
        <f>IF(OR(H60="",O60=""),"",ROUND(K60*INDEX(Lieferanten!$C$6:$C$205,MATCH(E60,Lieferanten!$A$6:$A$205,0)),2))</f>
        <v/>
      </c>
      <c r="Q60" s="10" t="n"/>
      <c r="R60" s="12" t="n"/>
      <c r="S60" s="11" t="n"/>
      <c r="T60" s="14">
        <f>IF(H60="","",IF(U60="bezahlt",0,K60-N(R60)))</f>
        <v/>
      </c>
      <c r="U60" s="16">
        <f>IF(H60="","",IF(Q60&lt;&gt;"",IF(OR(R60="",R60&gt;=K60-N(P60)-0.005),"bezahlt","teilbezahlt"),IF(IF(O60="",FALSE,TODAY()&lt;=O60),"Skonto möglich",IF(IF(M60="",FALSE,TODAY()&gt;M60),"überfällig","offen"))))</f>
        <v/>
      </c>
      <c r="V60" s="17">
        <f>IF(H60="","",IF(AND(D60&lt;&gt;"",COUNTIFS(E$7:E$506,E60,D$7:D$506,D60)&gt;1),"doppelt erfasst?",IF(AND(W60="ja",Y60=""),"XML-Datei ablegen",IF(X60&lt;&gt;"ja","Pflichtangaben prüfen",""))))</f>
        <v/>
      </c>
      <c r="W60" s="18" t="n"/>
      <c r="X60" s="18" t="n"/>
      <c r="Y60" s="11" t="n"/>
    </row>
    <row r="61">
      <c r="A61" s="9">
        <f>IF(E61="","",COUNTA(E$7:E61))</f>
        <v/>
      </c>
      <c r="B61" s="10" t="n"/>
      <c r="C61" s="10" t="n"/>
      <c r="D61" s="11" t="n"/>
      <c r="E61" s="11" t="n"/>
      <c r="F61" s="11" t="n"/>
      <c r="G61" s="11" t="n"/>
      <c r="H61" s="12" t="n"/>
      <c r="I61" s="13" t="n"/>
      <c r="J61" s="14">
        <f>IF(H61="","",ROUND(H61*I61,2))</f>
        <v/>
      </c>
      <c r="K61" s="14">
        <f>IF(H61="","",H61+N(J61))</f>
        <v/>
      </c>
      <c r="L61" s="9">
        <f>IF(E61="","",IFERROR(IF(INDEX(Lieferanten!$B$6:$B$205,MATCH(E61,Lieferanten!$A$6:$A$205,0))="",Einstellungen!$A$5,INDEX(Lieferanten!$B$6:$B$205,MATCH(E61,Lieferanten!$A$6:$A$205,0))),Einstellungen!$A$5))</f>
        <v/>
      </c>
      <c r="M61" s="15">
        <f>IF(C61="","",IF(N61&lt;&gt;"",N61,C61+L61))</f>
        <v/>
      </c>
      <c r="N61" s="10" t="n"/>
      <c r="O61" s="15">
        <f>IF(C61="","",IFERROR(IF(OR(INDEX(Lieferanten!$C$6:$C$205,MATCH(E61,Lieferanten!$A$6:$A$205,0))="",INDEX(Lieferanten!$D$6:$D$205,MATCH(E61,Lieferanten!$A$6:$A$205,0))=""),"",C61+INDEX(Lieferanten!$D$6:$D$205,MATCH(E61,Lieferanten!$A$6:$A$205,0))),""))</f>
        <v/>
      </c>
      <c r="P61" s="14">
        <f>IF(OR(H61="",O61=""),"",ROUND(K61*INDEX(Lieferanten!$C$6:$C$205,MATCH(E61,Lieferanten!$A$6:$A$205,0)),2))</f>
        <v/>
      </c>
      <c r="Q61" s="10" t="n"/>
      <c r="R61" s="12" t="n"/>
      <c r="S61" s="11" t="n"/>
      <c r="T61" s="14">
        <f>IF(H61="","",IF(U61="bezahlt",0,K61-N(R61)))</f>
        <v/>
      </c>
      <c r="U61" s="16">
        <f>IF(H61="","",IF(Q61&lt;&gt;"",IF(OR(R61="",R61&gt;=K61-N(P61)-0.005),"bezahlt","teilbezahlt"),IF(IF(O61="",FALSE,TODAY()&lt;=O61),"Skonto möglich",IF(IF(M61="",FALSE,TODAY()&gt;M61),"überfällig","offen"))))</f>
        <v/>
      </c>
      <c r="V61" s="17">
        <f>IF(H61="","",IF(AND(D61&lt;&gt;"",COUNTIFS(E$7:E$506,E61,D$7:D$506,D61)&gt;1),"doppelt erfasst?",IF(AND(W61="ja",Y61=""),"XML-Datei ablegen",IF(X61&lt;&gt;"ja","Pflichtangaben prüfen",""))))</f>
        <v/>
      </c>
      <c r="W61" s="18" t="n"/>
      <c r="X61" s="18" t="n"/>
      <c r="Y61" s="11" t="n"/>
    </row>
    <row r="62">
      <c r="A62" s="9">
        <f>IF(E62="","",COUNTA(E$7:E62))</f>
        <v/>
      </c>
      <c r="B62" s="10" t="n"/>
      <c r="C62" s="10" t="n"/>
      <c r="D62" s="11" t="n"/>
      <c r="E62" s="11" t="n"/>
      <c r="F62" s="11" t="n"/>
      <c r="G62" s="11" t="n"/>
      <c r="H62" s="12" t="n"/>
      <c r="I62" s="13" t="n"/>
      <c r="J62" s="14">
        <f>IF(H62="","",ROUND(H62*I62,2))</f>
        <v/>
      </c>
      <c r="K62" s="14">
        <f>IF(H62="","",H62+N(J62))</f>
        <v/>
      </c>
      <c r="L62" s="9">
        <f>IF(E62="","",IFERROR(IF(INDEX(Lieferanten!$B$6:$B$205,MATCH(E62,Lieferanten!$A$6:$A$205,0))="",Einstellungen!$A$5,INDEX(Lieferanten!$B$6:$B$205,MATCH(E62,Lieferanten!$A$6:$A$205,0))),Einstellungen!$A$5))</f>
        <v/>
      </c>
      <c r="M62" s="15">
        <f>IF(C62="","",IF(N62&lt;&gt;"",N62,C62+L62))</f>
        <v/>
      </c>
      <c r="N62" s="10" t="n"/>
      <c r="O62" s="15">
        <f>IF(C62="","",IFERROR(IF(OR(INDEX(Lieferanten!$C$6:$C$205,MATCH(E62,Lieferanten!$A$6:$A$205,0))="",INDEX(Lieferanten!$D$6:$D$205,MATCH(E62,Lieferanten!$A$6:$A$205,0))=""),"",C62+INDEX(Lieferanten!$D$6:$D$205,MATCH(E62,Lieferanten!$A$6:$A$205,0))),""))</f>
        <v/>
      </c>
      <c r="P62" s="14">
        <f>IF(OR(H62="",O62=""),"",ROUND(K62*INDEX(Lieferanten!$C$6:$C$205,MATCH(E62,Lieferanten!$A$6:$A$205,0)),2))</f>
        <v/>
      </c>
      <c r="Q62" s="10" t="n"/>
      <c r="R62" s="12" t="n"/>
      <c r="S62" s="11" t="n"/>
      <c r="T62" s="14">
        <f>IF(H62="","",IF(U62="bezahlt",0,K62-N(R62)))</f>
        <v/>
      </c>
      <c r="U62" s="16">
        <f>IF(H62="","",IF(Q62&lt;&gt;"",IF(OR(R62="",R62&gt;=K62-N(P62)-0.005),"bezahlt","teilbezahlt"),IF(IF(O62="",FALSE,TODAY()&lt;=O62),"Skonto möglich",IF(IF(M62="",FALSE,TODAY()&gt;M62),"überfällig","offen"))))</f>
        <v/>
      </c>
      <c r="V62" s="17">
        <f>IF(H62="","",IF(AND(D62&lt;&gt;"",COUNTIFS(E$7:E$506,E62,D$7:D$506,D62)&gt;1),"doppelt erfasst?",IF(AND(W62="ja",Y62=""),"XML-Datei ablegen",IF(X62&lt;&gt;"ja","Pflichtangaben prüfen",""))))</f>
        <v/>
      </c>
      <c r="W62" s="18" t="n"/>
      <c r="X62" s="18" t="n"/>
      <c r="Y62" s="11" t="n"/>
    </row>
    <row r="63">
      <c r="A63" s="9">
        <f>IF(E63="","",COUNTA(E$7:E63))</f>
        <v/>
      </c>
      <c r="B63" s="10" t="n"/>
      <c r="C63" s="10" t="n"/>
      <c r="D63" s="11" t="n"/>
      <c r="E63" s="11" t="n"/>
      <c r="F63" s="11" t="n"/>
      <c r="G63" s="11" t="n"/>
      <c r="H63" s="12" t="n"/>
      <c r="I63" s="13" t="n"/>
      <c r="J63" s="14">
        <f>IF(H63="","",ROUND(H63*I63,2))</f>
        <v/>
      </c>
      <c r="K63" s="14">
        <f>IF(H63="","",H63+N(J63))</f>
        <v/>
      </c>
      <c r="L63" s="9">
        <f>IF(E63="","",IFERROR(IF(INDEX(Lieferanten!$B$6:$B$205,MATCH(E63,Lieferanten!$A$6:$A$205,0))="",Einstellungen!$A$5,INDEX(Lieferanten!$B$6:$B$205,MATCH(E63,Lieferanten!$A$6:$A$205,0))),Einstellungen!$A$5))</f>
        <v/>
      </c>
      <c r="M63" s="15">
        <f>IF(C63="","",IF(N63&lt;&gt;"",N63,C63+L63))</f>
        <v/>
      </c>
      <c r="N63" s="10" t="n"/>
      <c r="O63" s="15">
        <f>IF(C63="","",IFERROR(IF(OR(INDEX(Lieferanten!$C$6:$C$205,MATCH(E63,Lieferanten!$A$6:$A$205,0))="",INDEX(Lieferanten!$D$6:$D$205,MATCH(E63,Lieferanten!$A$6:$A$205,0))=""),"",C63+INDEX(Lieferanten!$D$6:$D$205,MATCH(E63,Lieferanten!$A$6:$A$205,0))),""))</f>
        <v/>
      </c>
      <c r="P63" s="14">
        <f>IF(OR(H63="",O63=""),"",ROUND(K63*INDEX(Lieferanten!$C$6:$C$205,MATCH(E63,Lieferanten!$A$6:$A$205,0)),2))</f>
        <v/>
      </c>
      <c r="Q63" s="10" t="n"/>
      <c r="R63" s="12" t="n"/>
      <c r="S63" s="11" t="n"/>
      <c r="T63" s="14">
        <f>IF(H63="","",IF(U63="bezahlt",0,K63-N(R63)))</f>
        <v/>
      </c>
      <c r="U63" s="16">
        <f>IF(H63="","",IF(Q63&lt;&gt;"",IF(OR(R63="",R63&gt;=K63-N(P63)-0.005),"bezahlt","teilbezahlt"),IF(IF(O63="",FALSE,TODAY()&lt;=O63),"Skonto möglich",IF(IF(M63="",FALSE,TODAY()&gt;M63),"überfällig","offen"))))</f>
        <v/>
      </c>
      <c r="V63" s="17">
        <f>IF(H63="","",IF(AND(D63&lt;&gt;"",COUNTIFS(E$7:E$506,E63,D$7:D$506,D63)&gt;1),"doppelt erfasst?",IF(AND(W63="ja",Y63=""),"XML-Datei ablegen",IF(X63&lt;&gt;"ja","Pflichtangaben prüfen",""))))</f>
        <v/>
      </c>
      <c r="W63" s="18" t="n"/>
      <c r="X63" s="18" t="n"/>
      <c r="Y63" s="11" t="n"/>
    </row>
    <row r="64">
      <c r="A64" s="9">
        <f>IF(E64="","",COUNTA(E$7:E64))</f>
        <v/>
      </c>
      <c r="B64" s="10" t="n"/>
      <c r="C64" s="10" t="n"/>
      <c r="D64" s="11" t="n"/>
      <c r="E64" s="11" t="n"/>
      <c r="F64" s="11" t="n"/>
      <c r="G64" s="11" t="n"/>
      <c r="H64" s="12" t="n"/>
      <c r="I64" s="13" t="n"/>
      <c r="J64" s="14">
        <f>IF(H64="","",ROUND(H64*I64,2))</f>
        <v/>
      </c>
      <c r="K64" s="14">
        <f>IF(H64="","",H64+N(J64))</f>
        <v/>
      </c>
      <c r="L64" s="9">
        <f>IF(E64="","",IFERROR(IF(INDEX(Lieferanten!$B$6:$B$205,MATCH(E64,Lieferanten!$A$6:$A$205,0))="",Einstellungen!$A$5,INDEX(Lieferanten!$B$6:$B$205,MATCH(E64,Lieferanten!$A$6:$A$205,0))),Einstellungen!$A$5))</f>
        <v/>
      </c>
      <c r="M64" s="15">
        <f>IF(C64="","",IF(N64&lt;&gt;"",N64,C64+L64))</f>
        <v/>
      </c>
      <c r="N64" s="10" t="n"/>
      <c r="O64" s="15">
        <f>IF(C64="","",IFERROR(IF(OR(INDEX(Lieferanten!$C$6:$C$205,MATCH(E64,Lieferanten!$A$6:$A$205,0))="",INDEX(Lieferanten!$D$6:$D$205,MATCH(E64,Lieferanten!$A$6:$A$205,0))=""),"",C64+INDEX(Lieferanten!$D$6:$D$205,MATCH(E64,Lieferanten!$A$6:$A$205,0))),""))</f>
        <v/>
      </c>
      <c r="P64" s="14">
        <f>IF(OR(H64="",O64=""),"",ROUND(K64*INDEX(Lieferanten!$C$6:$C$205,MATCH(E64,Lieferanten!$A$6:$A$205,0)),2))</f>
        <v/>
      </c>
      <c r="Q64" s="10" t="n"/>
      <c r="R64" s="12" t="n"/>
      <c r="S64" s="11" t="n"/>
      <c r="T64" s="14">
        <f>IF(H64="","",IF(U64="bezahlt",0,K64-N(R64)))</f>
        <v/>
      </c>
      <c r="U64" s="16">
        <f>IF(H64="","",IF(Q64&lt;&gt;"",IF(OR(R64="",R64&gt;=K64-N(P64)-0.005),"bezahlt","teilbezahlt"),IF(IF(O64="",FALSE,TODAY()&lt;=O64),"Skonto möglich",IF(IF(M64="",FALSE,TODAY()&gt;M64),"überfällig","offen"))))</f>
        <v/>
      </c>
      <c r="V64" s="17">
        <f>IF(H64="","",IF(AND(D64&lt;&gt;"",COUNTIFS(E$7:E$506,E64,D$7:D$506,D64)&gt;1),"doppelt erfasst?",IF(AND(W64="ja",Y64=""),"XML-Datei ablegen",IF(X64&lt;&gt;"ja","Pflichtangaben prüfen",""))))</f>
        <v/>
      </c>
      <c r="W64" s="18" t="n"/>
      <c r="X64" s="18" t="n"/>
      <c r="Y64" s="11" t="n"/>
    </row>
    <row r="65">
      <c r="A65" s="9">
        <f>IF(E65="","",COUNTA(E$7:E65))</f>
        <v/>
      </c>
      <c r="B65" s="10" t="n"/>
      <c r="C65" s="10" t="n"/>
      <c r="D65" s="11" t="n"/>
      <c r="E65" s="11" t="n"/>
      <c r="F65" s="11" t="n"/>
      <c r="G65" s="11" t="n"/>
      <c r="H65" s="12" t="n"/>
      <c r="I65" s="13" t="n"/>
      <c r="J65" s="14">
        <f>IF(H65="","",ROUND(H65*I65,2))</f>
        <v/>
      </c>
      <c r="K65" s="14">
        <f>IF(H65="","",H65+N(J65))</f>
        <v/>
      </c>
      <c r="L65" s="9">
        <f>IF(E65="","",IFERROR(IF(INDEX(Lieferanten!$B$6:$B$205,MATCH(E65,Lieferanten!$A$6:$A$205,0))="",Einstellungen!$A$5,INDEX(Lieferanten!$B$6:$B$205,MATCH(E65,Lieferanten!$A$6:$A$205,0))),Einstellungen!$A$5))</f>
        <v/>
      </c>
      <c r="M65" s="15">
        <f>IF(C65="","",IF(N65&lt;&gt;"",N65,C65+L65))</f>
        <v/>
      </c>
      <c r="N65" s="10" t="n"/>
      <c r="O65" s="15">
        <f>IF(C65="","",IFERROR(IF(OR(INDEX(Lieferanten!$C$6:$C$205,MATCH(E65,Lieferanten!$A$6:$A$205,0))="",INDEX(Lieferanten!$D$6:$D$205,MATCH(E65,Lieferanten!$A$6:$A$205,0))=""),"",C65+INDEX(Lieferanten!$D$6:$D$205,MATCH(E65,Lieferanten!$A$6:$A$205,0))),""))</f>
        <v/>
      </c>
      <c r="P65" s="14">
        <f>IF(OR(H65="",O65=""),"",ROUND(K65*INDEX(Lieferanten!$C$6:$C$205,MATCH(E65,Lieferanten!$A$6:$A$205,0)),2))</f>
        <v/>
      </c>
      <c r="Q65" s="10" t="n"/>
      <c r="R65" s="12" t="n"/>
      <c r="S65" s="11" t="n"/>
      <c r="T65" s="14">
        <f>IF(H65="","",IF(U65="bezahlt",0,K65-N(R65)))</f>
        <v/>
      </c>
      <c r="U65" s="16">
        <f>IF(H65="","",IF(Q65&lt;&gt;"",IF(OR(R65="",R65&gt;=K65-N(P65)-0.005),"bezahlt","teilbezahlt"),IF(IF(O65="",FALSE,TODAY()&lt;=O65),"Skonto möglich",IF(IF(M65="",FALSE,TODAY()&gt;M65),"überfällig","offen"))))</f>
        <v/>
      </c>
      <c r="V65" s="17">
        <f>IF(H65="","",IF(AND(D65&lt;&gt;"",COUNTIFS(E$7:E$506,E65,D$7:D$506,D65)&gt;1),"doppelt erfasst?",IF(AND(W65="ja",Y65=""),"XML-Datei ablegen",IF(X65&lt;&gt;"ja","Pflichtangaben prüfen",""))))</f>
        <v/>
      </c>
      <c r="W65" s="18" t="n"/>
      <c r="X65" s="18" t="n"/>
      <c r="Y65" s="11" t="n"/>
    </row>
    <row r="66">
      <c r="A66" s="9">
        <f>IF(E66="","",COUNTA(E$7:E66))</f>
        <v/>
      </c>
      <c r="B66" s="10" t="n"/>
      <c r="C66" s="10" t="n"/>
      <c r="D66" s="11" t="n"/>
      <c r="E66" s="11" t="n"/>
      <c r="F66" s="11" t="n"/>
      <c r="G66" s="11" t="n"/>
      <c r="H66" s="12" t="n"/>
      <c r="I66" s="13" t="n"/>
      <c r="J66" s="14">
        <f>IF(H66="","",ROUND(H66*I66,2))</f>
        <v/>
      </c>
      <c r="K66" s="14">
        <f>IF(H66="","",H66+N(J66))</f>
        <v/>
      </c>
      <c r="L66" s="9">
        <f>IF(E66="","",IFERROR(IF(INDEX(Lieferanten!$B$6:$B$205,MATCH(E66,Lieferanten!$A$6:$A$205,0))="",Einstellungen!$A$5,INDEX(Lieferanten!$B$6:$B$205,MATCH(E66,Lieferanten!$A$6:$A$205,0))),Einstellungen!$A$5))</f>
        <v/>
      </c>
      <c r="M66" s="15">
        <f>IF(C66="","",IF(N66&lt;&gt;"",N66,C66+L66))</f>
        <v/>
      </c>
      <c r="N66" s="10" t="n"/>
      <c r="O66" s="15">
        <f>IF(C66="","",IFERROR(IF(OR(INDEX(Lieferanten!$C$6:$C$205,MATCH(E66,Lieferanten!$A$6:$A$205,0))="",INDEX(Lieferanten!$D$6:$D$205,MATCH(E66,Lieferanten!$A$6:$A$205,0))=""),"",C66+INDEX(Lieferanten!$D$6:$D$205,MATCH(E66,Lieferanten!$A$6:$A$205,0))),""))</f>
        <v/>
      </c>
      <c r="P66" s="14">
        <f>IF(OR(H66="",O66=""),"",ROUND(K66*INDEX(Lieferanten!$C$6:$C$205,MATCH(E66,Lieferanten!$A$6:$A$205,0)),2))</f>
        <v/>
      </c>
      <c r="Q66" s="10" t="n"/>
      <c r="R66" s="12" t="n"/>
      <c r="S66" s="11" t="n"/>
      <c r="T66" s="14">
        <f>IF(H66="","",IF(U66="bezahlt",0,K66-N(R66)))</f>
        <v/>
      </c>
      <c r="U66" s="16">
        <f>IF(H66="","",IF(Q66&lt;&gt;"",IF(OR(R66="",R66&gt;=K66-N(P66)-0.005),"bezahlt","teilbezahlt"),IF(IF(O66="",FALSE,TODAY()&lt;=O66),"Skonto möglich",IF(IF(M66="",FALSE,TODAY()&gt;M66),"überfällig","offen"))))</f>
        <v/>
      </c>
      <c r="V66" s="17">
        <f>IF(H66="","",IF(AND(D66&lt;&gt;"",COUNTIFS(E$7:E$506,E66,D$7:D$506,D66)&gt;1),"doppelt erfasst?",IF(AND(W66="ja",Y66=""),"XML-Datei ablegen",IF(X66&lt;&gt;"ja","Pflichtangaben prüfen",""))))</f>
        <v/>
      </c>
      <c r="W66" s="18" t="n"/>
      <c r="X66" s="18" t="n"/>
      <c r="Y66" s="11" t="n"/>
    </row>
    <row r="67">
      <c r="A67" s="9">
        <f>IF(E67="","",COUNTA(E$7:E67))</f>
        <v/>
      </c>
      <c r="B67" s="10" t="n"/>
      <c r="C67" s="10" t="n"/>
      <c r="D67" s="11" t="n"/>
      <c r="E67" s="11" t="n"/>
      <c r="F67" s="11" t="n"/>
      <c r="G67" s="11" t="n"/>
      <c r="H67" s="12" t="n"/>
      <c r="I67" s="13" t="n"/>
      <c r="J67" s="14">
        <f>IF(H67="","",ROUND(H67*I67,2))</f>
        <v/>
      </c>
      <c r="K67" s="14">
        <f>IF(H67="","",H67+N(J67))</f>
        <v/>
      </c>
      <c r="L67" s="9">
        <f>IF(E67="","",IFERROR(IF(INDEX(Lieferanten!$B$6:$B$205,MATCH(E67,Lieferanten!$A$6:$A$205,0))="",Einstellungen!$A$5,INDEX(Lieferanten!$B$6:$B$205,MATCH(E67,Lieferanten!$A$6:$A$205,0))),Einstellungen!$A$5))</f>
        <v/>
      </c>
      <c r="M67" s="15">
        <f>IF(C67="","",IF(N67&lt;&gt;"",N67,C67+L67))</f>
        <v/>
      </c>
      <c r="N67" s="10" t="n"/>
      <c r="O67" s="15">
        <f>IF(C67="","",IFERROR(IF(OR(INDEX(Lieferanten!$C$6:$C$205,MATCH(E67,Lieferanten!$A$6:$A$205,0))="",INDEX(Lieferanten!$D$6:$D$205,MATCH(E67,Lieferanten!$A$6:$A$205,0))=""),"",C67+INDEX(Lieferanten!$D$6:$D$205,MATCH(E67,Lieferanten!$A$6:$A$205,0))),""))</f>
        <v/>
      </c>
      <c r="P67" s="14">
        <f>IF(OR(H67="",O67=""),"",ROUND(K67*INDEX(Lieferanten!$C$6:$C$205,MATCH(E67,Lieferanten!$A$6:$A$205,0)),2))</f>
        <v/>
      </c>
      <c r="Q67" s="10" t="n"/>
      <c r="R67" s="12" t="n"/>
      <c r="S67" s="11" t="n"/>
      <c r="T67" s="14">
        <f>IF(H67="","",IF(U67="bezahlt",0,K67-N(R67)))</f>
        <v/>
      </c>
      <c r="U67" s="16">
        <f>IF(H67="","",IF(Q67&lt;&gt;"",IF(OR(R67="",R67&gt;=K67-N(P67)-0.005),"bezahlt","teilbezahlt"),IF(IF(O67="",FALSE,TODAY()&lt;=O67),"Skonto möglich",IF(IF(M67="",FALSE,TODAY()&gt;M67),"überfällig","offen"))))</f>
        <v/>
      </c>
      <c r="V67" s="17">
        <f>IF(H67="","",IF(AND(D67&lt;&gt;"",COUNTIFS(E$7:E$506,E67,D$7:D$506,D67)&gt;1),"doppelt erfasst?",IF(AND(W67="ja",Y67=""),"XML-Datei ablegen",IF(X67&lt;&gt;"ja","Pflichtangaben prüfen",""))))</f>
        <v/>
      </c>
      <c r="W67" s="18" t="n"/>
      <c r="X67" s="18" t="n"/>
      <c r="Y67" s="11" t="n"/>
    </row>
    <row r="68">
      <c r="A68" s="9">
        <f>IF(E68="","",COUNTA(E$7:E68))</f>
        <v/>
      </c>
      <c r="B68" s="10" t="n"/>
      <c r="C68" s="10" t="n"/>
      <c r="D68" s="11" t="n"/>
      <c r="E68" s="11" t="n"/>
      <c r="F68" s="11" t="n"/>
      <c r="G68" s="11" t="n"/>
      <c r="H68" s="12" t="n"/>
      <c r="I68" s="13" t="n"/>
      <c r="J68" s="14">
        <f>IF(H68="","",ROUND(H68*I68,2))</f>
        <v/>
      </c>
      <c r="K68" s="14">
        <f>IF(H68="","",H68+N(J68))</f>
        <v/>
      </c>
      <c r="L68" s="9">
        <f>IF(E68="","",IFERROR(IF(INDEX(Lieferanten!$B$6:$B$205,MATCH(E68,Lieferanten!$A$6:$A$205,0))="",Einstellungen!$A$5,INDEX(Lieferanten!$B$6:$B$205,MATCH(E68,Lieferanten!$A$6:$A$205,0))),Einstellungen!$A$5))</f>
        <v/>
      </c>
      <c r="M68" s="15">
        <f>IF(C68="","",IF(N68&lt;&gt;"",N68,C68+L68))</f>
        <v/>
      </c>
      <c r="N68" s="10" t="n"/>
      <c r="O68" s="15">
        <f>IF(C68="","",IFERROR(IF(OR(INDEX(Lieferanten!$C$6:$C$205,MATCH(E68,Lieferanten!$A$6:$A$205,0))="",INDEX(Lieferanten!$D$6:$D$205,MATCH(E68,Lieferanten!$A$6:$A$205,0))=""),"",C68+INDEX(Lieferanten!$D$6:$D$205,MATCH(E68,Lieferanten!$A$6:$A$205,0))),""))</f>
        <v/>
      </c>
      <c r="P68" s="14">
        <f>IF(OR(H68="",O68=""),"",ROUND(K68*INDEX(Lieferanten!$C$6:$C$205,MATCH(E68,Lieferanten!$A$6:$A$205,0)),2))</f>
        <v/>
      </c>
      <c r="Q68" s="10" t="n"/>
      <c r="R68" s="12" t="n"/>
      <c r="S68" s="11" t="n"/>
      <c r="T68" s="14">
        <f>IF(H68="","",IF(U68="bezahlt",0,K68-N(R68)))</f>
        <v/>
      </c>
      <c r="U68" s="16">
        <f>IF(H68="","",IF(Q68&lt;&gt;"",IF(OR(R68="",R68&gt;=K68-N(P68)-0.005),"bezahlt","teilbezahlt"),IF(IF(O68="",FALSE,TODAY()&lt;=O68),"Skonto möglich",IF(IF(M68="",FALSE,TODAY()&gt;M68),"überfällig","offen"))))</f>
        <v/>
      </c>
      <c r="V68" s="17">
        <f>IF(H68="","",IF(AND(D68&lt;&gt;"",COUNTIFS(E$7:E$506,E68,D$7:D$506,D68)&gt;1),"doppelt erfasst?",IF(AND(W68="ja",Y68=""),"XML-Datei ablegen",IF(X68&lt;&gt;"ja","Pflichtangaben prüfen",""))))</f>
        <v/>
      </c>
      <c r="W68" s="18" t="n"/>
      <c r="X68" s="18" t="n"/>
      <c r="Y68" s="11" t="n"/>
    </row>
    <row r="69">
      <c r="A69" s="9">
        <f>IF(E69="","",COUNTA(E$7:E69))</f>
        <v/>
      </c>
      <c r="B69" s="10" t="n"/>
      <c r="C69" s="10" t="n"/>
      <c r="D69" s="11" t="n"/>
      <c r="E69" s="11" t="n"/>
      <c r="F69" s="11" t="n"/>
      <c r="G69" s="11" t="n"/>
      <c r="H69" s="12" t="n"/>
      <c r="I69" s="13" t="n"/>
      <c r="J69" s="14">
        <f>IF(H69="","",ROUND(H69*I69,2))</f>
        <v/>
      </c>
      <c r="K69" s="14">
        <f>IF(H69="","",H69+N(J69))</f>
        <v/>
      </c>
      <c r="L69" s="9">
        <f>IF(E69="","",IFERROR(IF(INDEX(Lieferanten!$B$6:$B$205,MATCH(E69,Lieferanten!$A$6:$A$205,0))="",Einstellungen!$A$5,INDEX(Lieferanten!$B$6:$B$205,MATCH(E69,Lieferanten!$A$6:$A$205,0))),Einstellungen!$A$5))</f>
        <v/>
      </c>
      <c r="M69" s="15">
        <f>IF(C69="","",IF(N69&lt;&gt;"",N69,C69+L69))</f>
        <v/>
      </c>
      <c r="N69" s="10" t="n"/>
      <c r="O69" s="15">
        <f>IF(C69="","",IFERROR(IF(OR(INDEX(Lieferanten!$C$6:$C$205,MATCH(E69,Lieferanten!$A$6:$A$205,0))="",INDEX(Lieferanten!$D$6:$D$205,MATCH(E69,Lieferanten!$A$6:$A$205,0))=""),"",C69+INDEX(Lieferanten!$D$6:$D$205,MATCH(E69,Lieferanten!$A$6:$A$205,0))),""))</f>
        <v/>
      </c>
      <c r="P69" s="14">
        <f>IF(OR(H69="",O69=""),"",ROUND(K69*INDEX(Lieferanten!$C$6:$C$205,MATCH(E69,Lieferanten!$A$6:$A$205,0)),2))</f>
        <v/>
      </c>
      <c r="Q69" s="10" t="n"/>
      <c r="R69" s="12" t="n"/>
      <c r="S69" s="11" t="n"/>
      <c r="T69" s="14">
        <f>IF(H69="","",IF(U69="bezahlt",0,K69-N(R69)))</f>
        <v/>
      </c>
      <c r="U69" s="16">
        <f>IF(H69="","",IF(Q69&lt;&gt;"",IF(OR(R69="",R69&gt;=K69-N(P69)-0.005),"bezahlt","teilbezahlt"),IF(IF(O69="",FALSE,TODAY()&lt;=O69),"Skonto möglich",IF(IF(M69="",FALSE,TODAY()&gt;M69),"überfällig","offen"))))</f>
        <v/>
      </c>
      <c r="V69" s="17">
        <f>IF(H69="","",IF(AND(D69&lt;&gt;"",COUNTIFS(E$7:E$506,E69,D$7:D$506,D69)&gt;1),"doppelt erfasst?",IF(AND(W69="ja",Y69=""),"XML-Datei ablegen",IF(X69&lt;&gt;"ja","Pflichtangaben prüfen",""))))</f>
        <v/>
      </c>
      <c r="W69" s="18" t="n"/>
      <c r="X69" s="18" t="n"/>
      <c r="Y69" s="11" t="n"/>
    </row>
    <row r="70">
      <c r="A70" s="9">
        <f>IF(E70="","",COUNTA(E$7:E70))</f>
        <v/>
      </c>
      <c r="B70" s="10" t="n"/>
      <c r="C70" s="10" t="n"/>
      <c r="D70" s="11" t="n"/>
      <c r="E70" s="11" t="n"/>
      <c r="F70" s="11" t="n"/>
      <c r="G70" s="11" t="n"/>
      <c r="H70" s="12" t="n"/>
      <c r="I70" s="13" t="n"/>
      <c r="J70" s="14">
        <f>IF(H70="","",ROUND(H70*I70,2))</f>
        <v/>
      </c>
      <c r="K70" s="14">
        <f>IF(H70="","",H70+N(J70))</f>
        <v/>
      </c>
      <c r="L70" s="9">
        <f>IF(E70="","",IFERROR(IF(INDEX(Lieferanten!$B$6:$B$205,MATCH(E70,Lieferanten!$A$6:$A$205,0))="",Einstellungen!$A$5,INDEX(Lieferanten!$B$6:$B$205,MATCH(E70,Lieferanten!$A$6:$A$205,0))),Einstellungen!$A$5))</f>
        <v/>
      </c>
      <c r="M70" s="15">
        <f>IF(C70="","",IF(N70&lt;&gt;"",N70,C70+L70))</f>
        <v/>
      </c>
      <c r="N70" s="10" t="n"/>
      <c r="O70" s="15">
        <f>IF(C70="","",IFERROR(IF(OR(INDEX(Lieferanten!$C$6:$C$205,MATCH(E70,Lieferanten!$A$6:$A$205,0))="",INDEX(Lieferanten!$D$6:$D$205,MATCH(E70,Lieferanten!$A$6:$A$205,0))=""),"",C70+INDEX(Lieferanten!$D$6:$D$205,MATCH(E70,Lieferanten!$A$6:$A$205,0))),""))</f>
        <v/>
      </c>
      <c r="P70" s="14">
        <f>IF(OR(H70="",O70=""),"",ROUND(K70*INDEX(Lieferanten!$C$6:$C$205,MATCH(E70,Lieferanten!$A$6:$A$205,0)),2))</f>
        <v/>
      </c>
      <c r="Q70" s="10" t="n"/>
      <c r="R70" s="12" t="n"/>
      <c r="S70" s="11" t="n"/>
      <c r="T70" s="14">
        <f>IF(H70="","",IF(U70="bezahlt",0,K70-N(R70)))</f>
        <v/>
      </c>
      <c r="U70" s="16">
        <f>IF(H70="","",IF(Q70&lt;&gt;"",IF(OR(R70="",R70&gt;=K70-N(P70)-0.005),"bezahlt","teilbezahlt"),IF(IF(O70="",FALSE,TODAY()&lt;=O70),"Skonto möglich",IF(IF(M70="",FALSE,TODAY()&gt;M70),"überfällig","offen"))))</f>
        <v/>
      </c>
      <c r="V70" s="17">
        <f>IF(H70="","",IF(AND(D70&lt;&gt;"",COUNTIFS(E$7:E$506,E70,D$7:D$506,D70)&gt;1),"doppelt erfasst?",IF(AND(W70="ja",Y70=""),"XML-Datei ablegen",IF(X70&lt;&gt;"ja","Pflichtangaben prüfen",""))))</f>
        <v/>
      </c>
      <c r="W70" s="18" t="n"/>
      <c r="X70" s="18" t="n"/>
      <c r="Y70" s="11" t="n"/>
    </row>
    <row r="71">
      <c r="A71" s="9">
        <f>IF(E71="","",COUNTA(E$7:E71))</f>
        <v/>
      </c>
      <c r="B71" s="10" t="n"/>
      <c r="C71" s="10" t="n"/>
      <c r="D71" s="11" t="n"/>
      <c r="E71" s="11" t="n"/>
      <c r="F71" s="11" t="n"/>
      <c r="G71" s="11" t="n"/>
      <c r="H71" s="12" t="n"/>
      <c r="I71" s="13" t="n"/>
      <c r="J71" s="14">
        <f>IF(H71="","",ROUND(H71*I71,2))</f>
        <v/>
      </c>
      <c r="K71" s="14">
        <f>IF(H71="","",H71+N(J71))</f>
        <v/>
      </c>
      <c r="L71" s="9">
        <f>IF(E71="","",IFERROR(IF(INDEX(Lieferanten!$B$6:$B$205,MATCH(E71,Lieferanten!$A$6:$A$205,0))="",Einstellungen!$A$5,INDEX(Lieferanten!$B$6:$B$205,MATCH(E71,Lieferanten!$A$6:$A$205,0))),Einstellungen!$A$5))</f>
        <v/>
      </c>
      <c r="M71" s="15">
        <f>IF(C71="","",IF(N71&lt;&gt;"",N71,C71+L71))</f>
        <v/>
      </c>
      <c r="N71" s="10" t="n"/>
      <c r="O71" s="15">
        <f>IF(C71="","",IFERROR(IF(OR(INDEX(Lieferanten!$C$6:$C$205,MATCH(E71,Lieferanten!$A$6:$A$205,0))="",INDEX(Lieferanten!$D$6:$D$205,MATCH(E71,Lieferanten!$A$6:$A$205,0))=""),"",C71+INDEX(Lieferanten!$D$6:$D$205,MATCH(E71,Lieferanten!$A$6:$A$205,0))),""))</f>
        <v/>
      </c>
      <c r="P71" s="14">
        <f>IF(OR(H71="",O71=""),"",ROUND(K71*INDEX(Lieferanten!$C$6:$C$205,MATCH(E71,Lieferanten!$A$6:$A$205,0)),2))</f>
        <v/>
      </c>
      <c r="Q71" s="10" t="n"/>
      <c r="R71" s="12" t="n"/>
      <c r="S71" s="11" t="n"/>
      <c r="T71" s="14">
        <f>IF(H71="","",IF(U71="bezahlt",0,K71-N(R71)))</f>
        <v/>
      </c>
      <c r="U71" s="16">
        <f>IF(H71="","",IF(Q71&lt;&gt;"",IF(OR(R71="",R71&gt;=K71-N(P71)-0.005),"bezahlt","teilbezahlt"),IF(IF(O71="",FALSE,TODAY()&lt;=O71),"Skonto möglich",IF(IF(M71="",FALSE,TODAY()&gt;M71),"überfällig","offen"))))</f>
        <v/>
      </c>
      <c r="V71" s="17">
        <f>IF(H71="","",IF(AND(D71&lt;&gt;"",COUNTIFS(E$7:E$506,E71,D$7:D$506,D71)&gt;1),"doppelt erfasst?",IF(AND(W71="ja",Y71=""),"XML-Datei ablegen",IF(X71&lt;&gt;"ja","Pflichtangaben prüfen",""))))</f>
        <v/>
      </c>
      <c r="W71" s="18" t="n"/>
      <c r="X71" s="18" t="n"/>
      <c r="Y71" s="11" t="n"/>
    </row>
    <row r="72">
      <c r="A72" s="9">
        <f>IF(E72="","",COUNTA(E$7:E72))</f>
        <v/>
      </c>
      <c r="B72" s="10" t="n"/>
      <c r="C72" s="10" t="n"/>
      <c r="D72" s="11" t="n"/>
      <c r="E72" s="11" t="n"/>
      <c r="F72" s="11" t="n"/>
      <c r="G72" s="11" t="n"/>
      <c r="H72" s="12" t="n"/>
      <c r="I72" s="13" t="n"/>
      <c r="J72" s="14">
        <f>IF(H72="","",ROUND(H72*I72,2))</f>
        <v/>
      </c>
      <c r="K72" s="14">
        <f>IF(H72="","",H72+N(J72))</f>
        <v/>
      </c>
      <c r="L72" s="9">
        <f>IF(E72="","",IFERROR(IF(INDEX(Lieferanten!$B$6:$B$205,MATCH(E72,Lieferanten!$A$6:$A$205,0))="",Einstellungen!$A$5,INDEX(Lieferanten!$B$6:$B$205,MATCH(E72,Lieferanten!$A$6:$A$205,0))),Einstellungen!$A$5))</f>
        <v/>
      </c>
      <c r="M72" s="15">
        <f>IF(C72="","",IF(N72&lt;&gt;"",N72,C72+L72))</f>
        <v/>
      </c>
      <c r="N72" s="10" t="n"/>
      <c r="O72" s="15">
        <f>IF(C72="","",IFERROR(IF(OR(INDEX(Lieferanten!$C$6:$C$205,MATCH(E72,Lieferanten!$A$6:$A$205,0))="",INDEX(Lieferanten!$D$6:$D$205,MATCH(E72,Lieferanten!$A$6:$A$205,0))=""),"",C72+INDEX(Lieferanten!$D$6:$D$205,MATCH(E72,Lieferanten!$A$6:$A$205,0))),""))</f>
        <v/>
      </c>
      <c r="P72" s="14">
        <f>IF(OR(H72="",O72=""),"",ROUND(K72*INDEX(Lieferanten!$C$6:$C$205,MATCH(E72,Lieferanten!$A$6:$A$205,0)),2))</f>
        <v/>
      </c>
      <c r="Q72" s="10" t="n"/>
      <c r="R72" s="12" t="n"/>
      <c r="S72" s="11" t="n"/>
      <c r="T72" s="14">
        <f>IF(H72="","",IF(U72="bezahlt",0,K72-N(R72)))</f>
        <v/>
      </c>
      <c r="U72" s="16">
        <f>IF(H72="","",IF(Q72&lt;&gt;"",IF(OR(R72="",R72&gt;=K72-N(P72)-0.005),"bezahlt","teilbezahlt"),IF(IF(O72="",FALSE,TODAY()&lt;=O72),"Skonto möglich",IF(IF(M72="",FALSE,TODAY()&gt;M72),"überfällig","offen"))))</f>
        <v/>
      </c>
      <c r="V72" s="17">
        <f>IF(H72="","",IF(AND(D72&lt;&gt;"",COUNTIFS(E$7:E$506,E72,D$7:D$506,D72)&gt;1),"doppelt erfasst?",IF(AND(W72="ja",Y72=""),"XML-Datei ablegen",IF(X72&lt;&gt;"ja","Pflichtangaben prüfen",""))))</f>
        <v/>
      </c>
      <c r="W72" s="18" t="n"/>
      <c r="X72" s="18" t="n"/>
      <c r="Y72" s="11" t="n"/>
    </row>
    <row r="73">
      <c r="A73" s="9">
        <f>IF(E73="","",COUNTA(E$7:E73))</f>
        <v/>
      </c>
      <c r="B73" s="10" t="n"/>
      <c r="C73" s="10" t="n"/>
      <c r="D73" s="11" t="n"/>
      <c r="E73" s="11" t="n"/>
      <c r="F73" s="11" t="n"/>
      <c r="G73" s="11" t="n"/>
      <c r="H73" s="12" t="n"/>
      <c r="I73" s="13" t="n"/>
      <c r="J73" s="14">
        <f>IF(H73="","",ROUND(H73*I73,2))</f>
        <v/>
      </c>
      <c r="K73" s="14">
        <f>IF(H73="","",H73+N(J73))</f>
        <v/>
      </c>
      <c r="L73" s="9">
        <f>IF(E73="","",IFERROR(IF(INDEX(Lieferanten!$B$6:$B$205,MATCH(E73,Lieferanten!$A$6:$A$205,0))="",Einstellungen!$A$5,INDEX(Lieferanten!$B$6:$B$205,MATCH(E73,Lieferanten!$A$6:$A$205,0))),Einstellungen!$A$5))</f>
        <v/>
      </c>
      <c r="M73" s="15">
        <f>IF(C73="","",IF(N73&lt;&gt;"",N73,C73+L73))</f>
        <v/>
      </c>
      <c r="N73" s="10" t="n"/>
      <c r="O73" s="15">
        <f>IF(C73="","",IFERROR(IF(OR(INDEX(Lieferanten!$C$6:$C$205,MATCH(E73,Lieferanten!$A$6:$A$205,0))="",INDEX(Lieferanten!$D$6:$D$205,MATCH(E73,Lieferanten!$A$6:$A$205,0))=""),"",C73+INDEX(Lieferanten!$D$6:$D$205,MATCH(E73,Lieferanten!$A$6:$A$205,0))),""))</f>
        <v/>
      </c>
      <c r="P73" s="14">
        <f>IF(OR(H73="",O73=""),"",ROUND(K73*INDEX(Lieferanten!$C$6:$C$205,MATCH(E73,Lieferanten!$A$6:$A$205,0)),2))</f>
        <v/>
      </c>
      <c r="Q73" s="10" t="n"/>
      <c r="R73" s="12" t="n"/>
      <c r="S73" s="11" t="n"/>
      <c r="T73" s="14">
        <f>IF(H73="","",IF(U73="bezahlt",0,K73-N(R73)))</f>
        <v/>
      </c>
      <c r="U73" s="16">
        <f>IF(H73="","",IF(Q73&lt;&gt;"",IF(OR(R73="",R73&gt;=K73-N(P73)-0.005),"bezahlt","teilbezahlt"),IF(IF(O73="",FALSE,TODAY()&lt;=O73),"Skonto möglich",IF(IF(M73="",FALSE,TODAY()&gt;M73),"überfällig","offen"))))</f>
        <v/>
      </c>
      <c r="V73" s="17">
        <f>IF(H73="","",IF(AND(D73&lt;&gt;"",COUNTIFS(E$7:E$506,E73,D$7:D$506,D73)&gt;1),"doppelt erfasst?",IF(AND(W73="ja",Y73=""),"XML-Datei ablegen",IF(X73&lt;&gt;"ja","Pflichtangaben prüfen",""))))</f>
        <v/>
      </c>
      <c r="W73" s="18" t="n"/>
      <c r="X73" s="18" t="n"/>
      <c r="Y73" s="11" t="n"/>
    </row>
    <row r="74">
      <c r="A74" s="9">
        <f>IF(E74="","",COUNTA(E$7:E74))</f>
        <v/>
      </c>
      <c r="B74" s="10" t="n"/>
      <c r="C74" s="10" t="n"/>
      <c r="D74" s="11" t="n"/>
      <c r="E74" s="11" t="n"/>
      <c r="F74" s="11" t="n"/>
      <c r="G74" s="11" t="n"/>
      <c r="H74" s="12" t="n"/>
      <c r="I74" s="13" t="n"/>
      <c r="J74" s="14">
        <f>IF(H74="","",ROUND(H74*I74,2))</f>
        <v/>
      </c>
      <c r="K74" s="14">
        <f>IF(H74="","",H74+N(J74))</f>
        <v/>
      </c>
      <c r="L74" s="9">
        <f>IF(E74="","",IFERROR(IF(INDEX(Lieferanten!$B$6:$B$205,MATCH(E74,Lieferanten!$A$6:$A$205,0))="",Einstellungen!$A$5,INDEX(Lieferanten!$B$6:$B$205,MATCH(E74,Lieferanten!$A$6:$A$205,0))),Einstellungen!$A$5))</f>
        <v/>
      </c>
      <c r="M74" s="15">
        <f>IF(C74="","",IF(N74&lt;&gt;"",N74,C74+L74))</f>
        <v/>
      </c>
      <c r="N74" s="10" t="n"/>
      <c r="O74" s="15">
        <f>IF(C74="","",IFERROR(IF(OR(INDEX(Lieferanten!$C$6:$C$205,MATCH(E74,Lieferanten!$A$6:$A$205,0))="",INDEX(Lieferanten!$D$6:$D$205,MATCH(E74,Lieferanten!$A$6:$A$205,0))=""),"",C74+INDEX(Lieferanten!$D$6:$D$205,MATCH(E74,Lieferanten!$A$6:$A$205,0))),""))</f>
        <v/>
      </c>
      <c r="P74" s="14">
        <f>IF(OR(H74="",O74=""),"",ROUND(K74*INDEX(Lieferanten!$C$6:$C$205,MATCH(E74,Lieferanten!$A$6:$A$205,0)),2))</f>
        <v/>
      </c>
      <c r="Q74" s="10" t="n"/>
      <c r="R74" s="12" t="n"/>
      <c r="S74" s="11" t="n"/>
      <c r="T74" s="14">
        <f>IF(H74="","",IF(U74="bezahlt",0,K74-N(R74)))</f>
        <v/>
      </c>
      <c r="U74" s="16">
        <f>IF(H74="","",IF(Q74&lt;&gt;"",IF(OR(R74="",R74&gt;=K74-N(P74)-0.005),"bezahlt","teilbezahlt"),IF(IF(O74="",FALSE,TODAY()&lt;=O74),"Skonto möglich",IF(IF(M74="",FALSE,TODAY()&gt;M74),"überfällig","offen"))))</f>
        <v/>
      </c>
      <c r="V74" s="17">
        <f>IF(H74="","",IF(AND(D74&lt;&gt;"",COUNTIFS(E$7:E$506,E74,D$7:D$506,D74)&gt;1),"doppelt erfasst?",IF(AND(W74="ja",Y74=""),"XML-Datei ablegen",IF(X74&lt;&gt;"ja","Pflichtangaben prüfen",""))))</f>
        <v/>
      </c>
      <c r="W74" s="18" t="n"/>
      <c r="X74" s="18" t="n"/>
      <c r="Y74" s="11" t="n"/>
    </row>
    <row r="75">
      <c r="A75" s="9">
        <f>IF(E75="","",COUNTA(E$7:E75))</f>
        <v/>
      </c>
      <c r="B75" s="10" t="n"/>
      <c r="C75" s="10" t="n"/>
      <c r="D75" s="11" t="n"/>
      <c r="E75" s="11" t="n"/>
      <c r="F75" s="11" t="n"/>
      <c r="G75" s="11" t="n"/>
      <c r="H75" s="12" t="n"/>
      <c r="I75" s="13" t="n"/>
      <c r="J75" s="14">
        <f>IF(H75="","",ROUND(H75*I75,2))</f>
        <v/>
      </c>
      <c r="K75" s="14">
        <f>IF(H75="","",H75+N(J75))</f>
        <v/>
      </c>
      <c r="L75" s="9">
        <f>IF(E75="","",IFERROR(IF(INDEX(Lieferanten!$B$6:$B$205,MATCH(E75,Lieferanten!$A$6:$A$205,0))="",Einstellungen!$A$5,INDEX(Lieferanten!$B$6:$B$205,MATCH(E75,Lieferanten!$A$6:$A$205,0))),Einstellungen!$A$5))</f>
        <v/>
      </c>
      <c r="M75" s="15">
        <f>IF(C75="","",IF(N75&lt;&gt;"",N75,C75+L75))</f>
        <v/>
      </c>
      <c r="N75" s="10" t="n"/>
      <c r="O75" s="15">
        <f>IF(C75="","",IFERROR(IF(OR(INDEX(Lieferanten!$C$6:$C$205,MATCH(E75,Lieferanten!$A$6:$A$205,0))="",INDEX(Lieferanten!$D$6:$D$205,MATCH(E75,Lieferanten!$A$6:$A$205,0))=""),"",C75+INDEX(Lieferanten!$D$6:$D$205,MATCH(E75,Lieferanten!$A$6:$A$205,0))),""))</f>
        <v/>
      </c>
      <c r="P75" s="14">
        <f>IF(OR(H75="",O75=""),"",ROUND(K75*INDEX(Lieferanten!$C$6:$C$205,MATCH(E75,Lieferanten!$A$6:$A$205,0)),2))</f>
        <v/>
      </c>
      <c r="Q75" s="10" t="n"/>
      <c r="R75" s="12" t="n"/>
      <c r="S75" s="11" t="n"/>
      <c r="T75" s="14">
        <f>IF(H75="","",IF(U75="bezahlt",0,K75-N(R75)))</f>
        <v/>
      </c>
      <c r="U75" s="16">
        <f>IF(H75="","",IF(Q75&lt;&gt;"",IF(OR(R75="",R75&gt;=K75-N(P75)-0.005),"bezahlt","teilbezahlt"),IF(IF(O75="",FALSE,TODAY()&lt;=O75),"Skonto möglich",IF(IF(M75="",FALSE,TODAY()&gt;M75),"überfällig","offen"))))</f>
        <v/>
      </c>
      <c r="V75" s="17">
        <f>IF(H75="","",IF(AND(D75&lt;&gt;"",COUNTIFS(E$7:E$506,E75,D$7:D$506,D75)&gt;1),"doppelt erfasst?",IF(AND(W75="ja",Y75=""),"XML-Datei ablegen",IF(X75&lt;&gt;"ja","Pflichtangaben prüfen",""))))</f>
        <v/>
      </c>
      <c r="W75" s="18" t="n"/>
      <c r="X75" s="18" t="n"/>
      <c r="Y75" s="11" t="n"/>
    </row>
    <row r="76">
      <c r="A76" s="9">
        <f>IF(E76="","",COUNTA(E$7:E76))</f>
        <v/>
      </c>
      <c r="B76" s="10" t="n"/>
      <c r="C76" s="10" t="n"/>
      <c r="D76" s="11" t="n"/>
      <c r="E76" s="11" t="n"/>
      <c r="F76" s="11" t="n"/>
      <c r="G76" s="11" t="n"/>
      <c r="H76" s="12" t="n"/>
      <c r="I76" s="13" t="n"/>
      <c r="J76" s="14">
        <f>IF(H76="","",ROUND(H76*I76,2))</f>
        <v/>
      </c>
      <c r="K76" s="14">
        <f>IF(H76="","",H76+N(J76))</f>
        <v/>
      </c>
      <c r="L76" s="9">
        <f>IF(E76="","",IFERROR(IF(INDEX(Lieferanten!$B$6:$B$205,MATCH(E76,Lieferanten!$A$6:$A$205,0))="",Einstellungen!$A$5,INDEX(Lieferanten!$B$6:$B$205,MATCH(E76,Lieferanten!$A$6:$A$205,0))),Einstellungen!$A$5))</f>
        <v/>
      </c>
      <c r="M76" s="15">
        <f>IF(C76="","",IF(N76&lt;&gt;"",N76,C76+L76))</f>
        <v/>
      </c>
      <c r="N76" s="10" t="n"/>
      <c r="O76" s="15">
        <f>IF(C76="","",IFERROR(IF(OR(INDEX(Lieferanten!$C$6:$C$205,MATCH(E76,Lieferanten!$A$6:$A$205,0))="",INDEX(Lieferanten!$D$6:$D$205,MATCH(E76,Lieferanten!$A$6:$A$205,0))=""),"",C76+INDEX(Lieferanten!$D$6:$D$205,MATCH(E76,Lieferanten!$A$6:$A$205,0))),""))</f>
        <v/>
      </c>
      <c r="P76" s="14">
        <f>IF(OR(H76="",O76=""),"",ROUND(K76*INDEX(Lieferanten!$C$6:$C$205,MATCH(E76,Lieferanten!$A$6:$A$205,0)),2))</f>
        <v/>
      </c>
      <c r="Q76" s="10" t="n"/>
      <c r="R76" s="12" t="n"/>
      <c r="S76" s="11" t="n"/>
      <c r="T76" s="14">
        <f>IF(H76="","",IF(U76="bezahlt",0,K76-N(R76)))</f>
        <v/>
      </c>
      <c r="U76" s="16">
        <f>IF(H76="","",IF(Q76&lt;&gt;"",IF(OR(R76="",R76&gt;=K76-N(P76)-0.005),"bezahlt","teilbezahlt"),IF(IF(O76="",FALSE,TODAY()&lt;=O76),"Skonto möglich",IF(IF(M76="",FALSE,TODAY()&gt;M76),"überfällig","offen"))))</f>
        <v/>
      </c>
      <c r="V76" s="17">
        <f>IF(H76="","",IF(AND(D76&lt;&gt;"",COUNTIFS(E$7:E$506,E76,D$7:D$506,D76)&gt;1),"doppelt erfasst?",IF(AND(W76="ja",Y76=""),"XML-Datei ablegen",IF(X76&lt;&gt;"ja","Pflichtangaben prüfen",""))))</f>
        <v/>
      </c>
      <c r="W76" s="18" t="n"/>
      <c r="X76" s="18" t="n"/>
      <c r="Y76" s="11" t="n"/>
    </row>
    <row r="77">
      <c r="A77" s="9">
        <f>IF(E77="","",COUNTA(E$7:E77))</f>
        <v/>
      </c>
      <c r="B77" s="10" t="n"/>
      <c r="C77" s="10" t="n"/>
      <c r="D77" s="11" t="n"/>
      <c r="E77" s="11" t="n"/>
      <c r="F77" s="11" t="n"/>
      <c r="G77" s="11" t="n"/>
      <c r="H77" s="12" t="n"/>
      <c r="I77" s="13" t="n"/>
      <c r="J77" s="14">
        <f>IF(H77="","",ROUND(H77*I77,2))</f>
        <v/>
      </c>
      <c r="K77" s="14">
        <f>IF(H77="","",H77+N(J77))</f>
        <v/>
      </c>
      <c r="L77" s="9">
        <f>IF(E77="","",IFERROR(IF(INDEX(Lieferanten!$B$6:$B$205,MATCH(E77,Lieferanten!$A$6:$A$205,0))="",Einstellungen!$A$5,INDEX(Lieferanten!$B$6:$B$205,MATCH(E77,Lieferanten!$A$6:$A$205,0))),Einstellungen!$A$5))</f>
        <v/>
      </c>
      <c r="M77" s="15">
        <f>IF(C77="","",IF(N77&lt;&gt;"",N77,C77+L77))</f>
        <v/>
      </c>
      <c r="N77" s="10" t="n"/>
      <c r="O77" s="15">
        <f>IF(C77="","",IFERROR(IF(OR(INDEX(Lieferanten!$C$6:$C$205,MATCH(E77,Lieferanten!$A$6:$A$205,0))="",INDEX(Lieferanten!$D$6:$D$205,MATCH(E77,Lieferanten!$A$6:$A$205,0))=""),"",C77+INDEX(Lieferanten!$D$6:$D$205,MATCH(E77,Lieferanten!$A$6:$A$205,0))),""))</f>
        <v/>
      </c>
      <c r="P77" s="14">
        <f>IF(OR(H77="",O77=""),"",ROUND(K77*INDEX(Lieferanten!$C$6:$C$205,MATCH(E77,Lieferanten!$A$6:$A$205,0)),2))</f>
        <v/>
      </c>
      <c r="Q77" s="10" t="n"/>
      <c r="R77" s="12" t="n"/>
      <c r="S77" s="11" t="n"/>
      <c r="T77" s="14">
        <f>IF(H77="","",IF(U77="bezahlt",0,K77-N(R77)))</f>
        <v/>
      </c>
      <c r="U77" s="16">
        <f>IF(H77="","",IF(Q77&lt;&gt;"",IF(OR(R77="",R77&gt;=K77-N(P77)-0.005),"bezahlt","teilbezahlt"),IF(IF(O77="",FALSE,TODAY()&lt;=O77),"Skonto möglich",IF(IF(M77="",FALSE,TODAY()&gt;M77),"überfällig","offen"))))</f>
        <v/>
      </c>
      <c r="V77" s="17">
        <f>IF(H77="","",IF(AND(D77&lt;&gt;"",COUNTIFS(E$7:E$506,E77,D$7:D$506,D77)&gt;1),"doppelt erfasst?",IF(AND(W77="ja",Y77=""),"XML-Datei ablegen",IF(X77&lt;&gt;"ja","Pflichtangaben prüfen",""))))</f>
        <v/>
      </c>
      <c r="W77" s="18" t="n"/>
      <c r="X77" s="18" t="n"/>
      <c r="Y77" s="11" t="n"/>
    </row>
    <row r="78">
      <c r="A78" s="9">
        <f>IF(E78="","",COUNTA(E$7:E78))</f>
        <v/>
      </c>
      <c r="B78" s="10" t="n"/>
      <c r="C78" s="10" t="n"/>
      <c r="D78" s="11" t="n"/>
      <c r="E78" s="11" t="n"/>
      <c r="F78" s="11" t="n"/>
      <c r="G78" s="11" t="n"/>
      <c r="H78" s="12" t="n"/>
      <c r="I78" s="13" t="n"/>
      <c r="J78" s="14">
        <f>IF(H78="","",ROUND(H78*I78,2))</f>
        <v/>
      </c>
      <c r="K78" s="14">
        <f>IF(H78="","",H78+N(J78))</f>
        <v/>
      </c>
      <c r="L78" s="9">
        <f>IF(E78="","",IFERROR(IF(INDEX(Lieferanten!$B$6:$B$205,MATCH(E78,Lieferanten!$A$6:$A$205,0))="",Einstellungen!$A$5,INDEX(Lieferanten!$B$6:$B$205,MATCH(E78,Lieferanten!$A$6:$A$205,0))),Einstellungen!$A$5))</f>
        <v/>
      </c>
      <c r="M78" s="15">
        <f>IF(C78="","",IF(N78&lt;&gt;"",N78,C78+L78))</f>
        <v/>
      </c>
      <c r="N78" s="10" t="n"/>
      <c r="O78" s="15">
        <f>IF(C78="","",IFERROR(IF(OR(INDEX(Lieferanten!$C$6:$C$205,MATCH(E78,Lieferanten!$A$6:$A$205,0))="",INDEX(Lieferanten!$D$6:$D$205,MATCH(E78,Lieferanten!$A$6:$A$205,0))=""),"",C78+INDEX(Lieferanten!$D$6:$D$205,MATCH(E78,Lieferanten!$A$6:$A$205,0))),""))</f>
        <v/>
      </c>
      <c r="P78" s="14">
        <f>IF(OR(H78="",O78=""),"",ROUND(K78*INDEX(Lieferanten!$C$6:$C$205,MATCH(E78,Lieferanten!$A$6:$A$205,0)),2))</f>
        <v/>
      </c>
      <c r="Q78" s="10" t="n"/>
      <c r="R78" s="12" t="n"/>
      <c r="S78" s="11" t="n"/>
      <c r="T78" s="14">
        <f>IF(H78="","",IF(U78="bezahlt",0,K78-N(R78)))</f>
        <v/>
      </c>
      <c r="U78" s="16">
        <f>IF(H78="","",IF(Q78&lt;&gt;"",IF(OR(R78="",R78&gt;=K78-N(P78)-0.005),"bezahlt","teilbezahlt"),IF(IF(O78="",FALSE,TODAY()&lt;=O78),"Skonto möglich",IF(IF(M78="",FALSE,TODAY()&gt;M78),"überfällig","offen"))))</f>
        <v/>
      </c>
      <c r="V78" s="17">
        <f>IF(H78="","",IF(AND(D78&lt;&gt;"",COUNTIFS(E$7:E$506,E78,D$7:D$506,D78)&gt;1),"doppelt erfasst?",IF(AND(W78="ja",Y78=""),"XML-Datei ablegen",IF(X78&lt;&gt;"ja","Pflichtangaben prüfen",""))))</f>
        <v/>
      </c>
      <c r="W78" s="18" t="n"/>
      <c r="X78" s="18" t="n"/>
      <c r="Y78" s="11" t="n"/>
    </row>
    <row r="79">
      <c r="A79" s="9">
        <f>IF(E79="","",COUNTA(E$7:E79))</f>
        <v/>
      </c>
      <c r="B79" s="10" t="n"/>
      <c r="C79" s="10" t="n"/>
      <c r="D79" s="11" t="n"/>
      <c r="E79" s="11" t="n"/>
      <c r="F79" s="11" t="n"/>
      <c r="G79" s="11" t="n"/>
      <c r="H79" s="12" t="n"/>
      <c r="I79" s="13" t="n"/>
      <c r="J79" s="14">
        <f>IF(H79="","",ROUND(H79*I79,2))</f>
        <v/>
      </c>
      <c r="K79" s="14">
        <f>IF(H79="","",H79+N(J79))</f>
        <v/>
      </c>
      <c r="L79" s="9">
        <f>IF(E79="","",IFERROR(IF(INDEX(Lieferanten!$B$6:$B$205,MATCH(E79,Lieferanten!$A$6:$A$205,0))="",Einstellungen!$A$5,INDEX(Lieferanten!$B$6:$B$205,MATCH(E79,Lieferanten!$A$6:$A$205,0))),Einstellungen!$A$5))</f>
        <v/>
      </c>
      <c r="M79" s="15">
        <f>IF(C79="","",IF(N79&lt;&gt;"",N79,C79+L79))</f>
        <v/>
      </c>
      <c r="N79" s="10" t="n"/>
      <c r="O79" s="15">
        <f>IF(C79="","",IFERROR(IF(OR(INDEX(Lieferanten!$C$6:$C$205,MATCH(E79,Lieferanten!$A$6:$A$205,0))="",INDEX(Lieferanten!$D$6:$D$205,MATCH(E79,Lieferanten!$A$6:$A$205,0))=""),"",C79+INDEX(Lieferanten!$D$6:$D$205,MATCH(E79,Lieferanten!$A$6:$A$205,0))),""))</f>
        <v/>
      </c>
      <c r="P79" s="14">
        <f>IF(OR(H79="",O79=""),"",ROUND(K79*INDEX(Lieferanten!$C$6:$C$205,MATCH(E79,Lieferanten!$A$6:$A$205,0)),2))</f>
        <v/>
      </c>
      <c r="Q79" s="10" t="n"/>
      <c r="R79" s="12" t="n"/>
      <c r="S79" s="11" t="n"/>
      <c r="T79" s="14">
        <f>IF(H79="","",IF(U79="bezahlt",0,K79-N(R79)))</f>
        <v/>
      </c>
      <c r="U79" s="16">
        <f>IF(H79="","",IF(Q79&lt;&gt;"",IF(OR(R79="",R79&gt;=K79-N(P79)-0.005),"bezahlt","teilbezahlt"),IF(IF(O79="",FALSE,TODAY()&lt;=O79),"Skonto möglich",IF(IF(M79="",FALSE,TODAY()&gt;M79),"überfällig","offen"))))</f>
        <v/>
      </c>
      <c r="V79" s="17">
        <f>IF(H79="","",IF(AND(D79&lt;&gt;"",COUNTIFS(E$7:E$506,E79,D$7:D$506,D79)&gt;1),"doppelt erfasst?",IF(AND(W79="ja",Y79=""),"XML-Datei ablegen",IF(X79&lt;&gt;"ja","Pflichtangaben prüfen",""))))</f>
        <v/>
      </c>
      <c r="W79" s="18" t="n"/>
      <c r="X79" s="18" t="n"/>
      <c r="Y79" s="11" t="n"/>
    </row>
    <row r="80">
      <c r="A80" s="9">
        <f>IF(E80="","",COUNTA(E$7:E80))</f>
        <v/>
      </c>
      <c r="B80" s="10" t="n"/>
      <c r="C80" s="10" t="n"/>
      <c r="D80" s="11" t="n"/>
      <c r="E80" s="11" t="n"/>
      <c r="F80" s="11" t="n"/>
      <c r="G80" s="11" t="n"/>
      <c r="H80" s="12" t="n"/>
      <c r="I80" s="13" t="n"/>
      <c r="J80" s="14">
        <f>IF(H80="","",ROUND(H80*I80,2))</f>
        <v/>
      </c>
      <c r="K80" s="14">
        <f>IF(H80="","",H80+N(J80))</f>
        <v/>
      </c>
      <c r="L80" s="9">
        <f>IF(E80="","",IFERROR(IF(INDEX(Lieferanten!$B$6:$B$205,MATCH(E80,Lieferanten!$A$6:$A$205,0))="",Einstellungen!$A$5,INDEX(Lieferanten!$B$6:$B$205,MATCH(E80,Lieferanten!$A$6:$A$205,0))),Einstellungen!$A$5))</f>
        <v/>
      </c>
      <c r="M80" s="15">
        <f>IF(C80="","",IF(N80&lt;&gt;"",N80,C80+L80))</f>
        <v/>
      </c>
      <c r="N80" s="10" t="n"/>
      <c r="O80" s="15">
        <f>IF(C80="","",IFERROR(IF(OR(INDEX(Lieferanten!$C$6:$C$205,MATCH(E80,Lieferanten!$A$6:$A$205,0))="",INDEX(Lieferanten!$D$6:$D$205,MATCH(E80,Lieferanten!$A$6:$A$205,0))=""),"",C80+INDEX(Lieferanten!$D$6:$D$205,MATCH(E80,Lieferanten!$A$6:$A$205,0))),""))</f>
        <v/>
      </c>
      <c r="P80" s="14">
        <f>IF(OR(H80="",O80=""),"",ROUND(K80*INDEX(Lieferanten!$C$6:$C$205,MATCH(E80,Lieferanten!$A$6:$A$205,0)),2))</f>
        <v/>
      </c>
      <c r="Q80" s="10" t="n"/>
      <c r="R80" s="12" t="n"/>
      <c r="S80" s="11" t="n"/>
      <c r="T80" s="14">
        <f>IF(H80="","",IF(U80="bezahlt",0,K80-N(R80)))</f>
        <v/>
      </c>
      <c r="U80" s="16">
        <f>IF(H80="","",IF(Q80&lt;&gt;"",IF(OR(R80="",R80&gt;=K80-N(P80)-0.005),"bezahlt","teilbezahlt"),IF(IF(O80="",FALSE,TODAY()&lt;=O80),"Skonto möglich",IF(IF(M80="",FALSE,TODAY()&gt;M80),"überfällig","offen"))))</f>
        <v/>
      </c>
      <c r="V80" s="17">
        <f>IF(H80="","",IF(AND(D80&lt;&gt;"",COUNTIFS(E$7:E$506,E80,D$7:D$506,D80)&gt;1),"doppelt erfasst?",IF(AND(W80="ja",Y80=""),"XML-Datei ablegen",IF(X80&lt;&gt;"ja","Pflichtangaben prüfen",""))))</f>
        <v/>
      </c>
      <c r="W80" s="18" t="n"/>
      <c r="X80" s="18" t="n"/>
      <c r="Y80" s="11" t="n"/>
    </row>
    <row r="81">
      <c r="A81" s="9">
        <f>IF(E81="","",COUNTA(E$7:E81))</f>
        <v/>
      </c>
      <c r="B81" s="10" t="n"/>
      <c r="C81" s="10" t="n"/>
      <c r="D81" s="11" t="n"/>
      <c r="E81" s="11" t="n"/>
      <c r="F81" s="11" t="n"/>
      <c r="G81" s="11" t="n"/>
      <c r="H81" s="12" t="n"/>
      <c r="I81" s="13" t="n"/>
      <c r="J81" s="14">
        <f>IF(H81="","",ROUND(H81*I81,2))</f>
        <v/>
      </c>
      <c r="K81" s="14">
        <f>IF(H81="","",H81+N(J81))</f>
        <v/>
      </c>
      <c r="L81" s="9">
        <f>IF(E81="","",IFERROR(IF(INDEX(Lieferanten!$B$6:$B$205,MATCH(E81,Lieferanten!$A$6:$A$205,0))="",Einstellungen!$A$5,INDEX(Lieferanten!$B$6:$B$205,MATCH(E81,Lieferanten!$A$6:$A$205,0))),Einstellungen!$A$5))</f>
        <v/>
      </c>
      <c r="M81" s="15">
        <f>IF(C81="","",IF(N81&lt;&gt;"",N81,C81+L81))</f>
        <v/>
      </c>
      <c r="N81" s="10" t="n"/>
      <c r="O81" s="15">
        <f>IF(C81="","",IFERROR(IF(OR(INDEX(Lieferanten!$C$6:$C$205,MATCH(E81,Lieferanten!$A$6:$A$205,0))="",INDEX(Lieferanten!$D$6:$D$205,MATCH(E81,Lieferanten!$A$6:$A$205,0))=""),"",C81+INDEX(Lieferanten!$D$6:$D$205,MATCH(E81,Lieferanten!$A$6:$A$205,0))),""))</f>
        <v/>
      </c>
      <c r="P81" s="14">
        <f>IF(OR(H81="",O81=""),"",ROUND(K81*INDEX(Lieferanten!$C$6:$C$205,MATCH(E81,Lieferanten!$A$6:$A$205,0)),2))</f>
        <v/>
      </c>
      <c r="Q81" s="10" t="n"/>
      <c r="R81" s="12" t="n"/>
      <c r="S81" s="11" t="n"/>
      <c r="T81" s="14">
        <f>IF(H81="","",IF(U81="bezahlt",0,K81-N(R81)))</f>
        <v/>
      </c>
      <c r="U81" s="16">
        <f>IF(H81="","",IF(Q81&lt;&gt;"",IF(OR(R81="",R81&gt;=K81-N(P81)-0.005),"bezahlt","teilbezahlt"),IF(IF(O81="",FALSE,TODAY()&lt;=O81),"Skonto möglich",IF(IF(M81="",FALSE,TODAY()&gt;M81),"überfällig","offen"))))</f>
        <v/>
      </c>
      <c r="V81" s="17">
        <f>IF(H81="","",IF(AND(D81&lt;&gt;"",COUNTIFS(E$7:E$506,E81,D$7:D$506,D81)&gt;1),"doppelt erfasst?",IF(AND(W81="ja",Y81=""),"XML-Datei ablegen",IF(X81&lt;&gt;"ja","Pflichtangaben prüfen",""))))</f>
        <v/>
      </c>
      <c r="W81" s="18" t="n"/>
      <c r="X81" s="18" t="n"/>
      <c r="Y81" s="11" t="n"/>
    </row>
    <row r="82">
      <c r="A82" s="9">
        <f>IF(E82="","",COUNTA(E$7:E82))</f>
        <v/>
      </c>
      <c r="B82" s="10" t="n"/>
      <c r="C82" s="10" t="n"/>
      <c r="D82" s="11" t="n"/>
      <c r="E82" s="11" t="n"/>
      <c r="F82" s="11" t="n"/>
      <c r="G82" s="11" t="n"/>
      <c r="H82" s="12" t="n"/>
      <c r="I82" s="13" t="n"/>
      <c r="J82" s="14">
        <f>IF(H82="","",ROUND(H82*I82,2))</f>
        <v/>
      </c>
      <c r="K82" s="14">
        <f>IF(H82="","",H82+N(J82))</f>
        <v/>
      </c>
      <c r="L82" s="9">
        <f>IF(E82="","",IFERROR(IF(INDEX(Lieferanten!$B$6:$B$205,MATCH(E82,Lieferanten!$A$6:$A$205,0))="",Einstellungen!$A$5,INDEX(Lieferanten!$B$6:$B$205,MATCH(E82,Lieferanten!$A$6:$A$205,0))),Einstellungen!$A$5))</f>
        <v/>
      </c>
      <c r="M82" s="15">
        <f>IF(C82="","",IF(N82&lt;&gt;"",N82,C82+L82))</f>
        <v/>
      </c>
      <c r="N82" s="10" t="n"/>
      <c r="O82" s="15">
        <f>IF(C82="","",IFERROR(IF(OR(INDEX(Lieferanten!$C$6:$C$205,MATCH(E82,Lieferanten!$A$6:$A$205,0))="",INDEX(Lieferanten!$D$6:$D$205,MATCH(E82,Lieferanten!$A$6:$A$205,0))=""),"",C82+INDEX(Lieferanten!$D$6:$D$205,MATCH(E82,Lieferanten!$A$6:$A$205,0))),""))</f>
        <v/>
      </c>
      <c r="P82" s="14">
        <f>IF(OR(H82="",O82=""),"",ROUND(K82*INDEX(Lieferanten!$C$6:$C$205,MATCH(E82,Lieferanten!$A$6:$A$205,0)),2))</f>
        <v/>
      </c>
      <c r="Q82" s="10" t="n"/>
      <c r="R82" s="12" t="n"/>
      <c r="S82" s="11" t="n"/>
      <c r="T82" s="14">
        <f>IF(H82="","",IF(U82="bezahlt",0,K82-N(R82)))</f>
        <v/>
      </c>
      <c r="U82" s="16">
        <f>IF(H82="","",IF(Q82&lt;&gt;"",IF(OR(R82="",R82&gt;=K82-N(P82)-0.005),"bezahlt","teilbezahlt"),IF(IF(O82="",FALSE,TODAY()&lt;=O82),"Skonto möglich",IF(IF(M82="",FALSE,TODAY()&gt;M82),"überfällig","offen"))))</f>
        <v/>
      </c>
      <c r="V82" s="17">
        <f>IF(H82="","",IF(AND(D82&lt;&gt;"",COUNTIFS(E$7:E$506,E82,D$7:D$506,D82)&gt;1),"doppelt erfasst?",IF(AND(W82="ja",Y82=""),"XML-Datei ablegen",IF(X82&lt;&gt;"ja","Pflichtangaben prüfen",""))))</f>
        <v/>
      </c>
      <c r="W82" s="18" t="n"/>
      <c r="X82" s="18" t="n"/>
      <c r="Y82" s="11" t="n"/>
    </row>
    <row r="83">
      <c r="A83" s="9">
        <f>IF(E83="","",COUNTA(E$7:E83))</f>
        <v/>
      </c>
      <c r="B83" s="10" t="n"/>
      <c r="C83" s="10" t="n"/>
      <c r="D83" s="11" t="n"/>
      <c r="E83" s="11" t="n"/>
      <c r="F83" s="11" t="n"/>
      <c r="G83" s="11" t="n"/>
      <c r="H83" s="12" t="n"/>
      <c r="I83" s="13" t="n"/>
      <c r="J83" s="14">
        <f>IF(H83="","",ROUND(H83*I83,2))</f>
        <v/>
      </c>
      <c r="K83" s="14">
        <f>IF(H83="","",H83+N(J83))</f>
        <v/>
      </c>
      <c r="L83" s="9">
        <f>IF(E83="","",IFERROR(IF(INDEX(Lieferanten!$B$6:$B$205,MATCH(E83,Lieferanten!$A$6:$A$205,0))="",Einstellungen!$A$5,INDEX(Lieferanten!$B$6:$B$205,MATCH(E83,Lieferanten!$A$6:$A$205,0))),Einstellungen!$A$5))</f>
        <v/>
      </c>
      <c r="M83" s="15">
        <f>IF(C83="","",IF(N83&lt;&gt;"",N83,C83+L83))</f>
        <v/>
      </c>
      <c r="N83" s="10" t="n"/>
      <c r="O83" s="15">
        <f>IF(C83="","",IFERROR(IF(OR(INDEX(Lieferanten!$C$6:$C$205,MATCH(E83,Lieferanten!$A$6:$A$205,0))="",INDEX(Lieferanten!$D$6:$D$205,MATCH(E83,Lieferanten!$A$6:$A$205,0))=""),"",C83+INDEX(Lieferanten!$D$6:$D$205,MATCH(E83,Lieferanten!$A$6:$A$205,0))),""))</f>
        <v/>
      </c>
      <c r="P83" s="14">
        <f>IF(OR(H83="",O83=""),"",ROUND(K83*INDEX(Lieferanten!$C$6:$C$205,MATCH(E83,Lieferanten!$A$6:$A$205,0)),2))</f>
        <v/>
      </c>
      <c r="Q83" s="10" t="n"/>
      <c r="R83" s="12" t="n"/>
      <c r="S83" s="11" t="n"/>
      <c r="T83" s="14">
        <f>IF(H83="","",IF(U83="bezahlt",0,K83-N(R83)))</f>
        <v/>
      </c>
      <c r="U83" s="16">
        <f>IF(H83="","",IF(Q83&lt;&gt;"",IF(OR(R83="",R83&gt;=K83-N(P83)-0.005),"bezahlt","teilbezahlt"),IF(IF(O83="",FALSE,TODAY()&lt;=O83),"Skonto möglich",IF(IF(M83="",FALSE,TODAY()&gt;M83),"überfällig","offen"))))</f>
        <v/>
      </c>
      <c r="V83" s="17">
        <f>IF(H83="","",IF(AND(D83&lt;&gt;"",COUNTIFS(E$7:E$506,E83,D$7:D$506,D83)&gt;1),"doppelt erfasst?",IF(AND(W83="ja",Y83=""),"XML-Datei ablegen",IF(X83&lt;&gt;"ja","Pflichtangaben prüfen",""))))</f>
        <v/>
      </c>
      <c r="W83" s="18" t="n"/>
      <c r="X83" s="18" t="n"/>
      <c r="Y83" s="11" t="n"/>
    </row>
    <row r="84">
      <c r="A84" s="9">
        <f>IF(E84="","",COUNTA(E$7:E84))</f>
        <v/>
      </c>
      <c r="B84" s="10" t="n"/>
      <c r="C84" s="10" t="n"/>
      <c r="D84" s="11" t="n"/>
      <c r="E84" s="11" t="n"/>
      <c r="F84" s="11" t="n"/>
      <c r="G84" s="11" t="n"/>
      <c r="H84" s="12" t="n"/>
      <c r="I84" s="13" t="n"/>
      <c r="J84" s="14">
        <f>IF(H84="","",ROUND(H84*I84,2))</f>
        <v/>
      </c>
      <c r="K84" s="14">
        <f>IF(H84="","",H84+N(J84))</f>
        <v/>
      </c>
      <c r="L84" s="9">
        <f>IF(E84="","",IFERROR(IF(INDEX(Lieferanten!$B$6:$B$205,MATCH(E84,Lieferanten!$A$6:$A$205,0))="",Einstellungen!$A$5,INDEX(Lieferanten!$B$6:$B$205,MATCH(E84,Lieferanten!$A$6:$A$205,0))),Einstellungen!$A$5))</f>
        <v/>
      </c>
      <c r="M84" s="15">
        <f>IF(C84="","",IF(N84&lt;&gt;"",N84,C84+L84))</f>
        <v/>
      </c>
      <c r="N84" s="10" t="n"/>
      <c r="O84" s="15">
        <f>IF(C84="","",IFERROR(IF(OR(INDEX(Lieferanten!$C$6:$C$205,MATCH(E84,Lieferanten!$A$6:$A$205,0))="",INDEX(Lieferanten!$D$6:$D$205,MATCH(E84,Lieferanten!$A$6:$A$205,0))=""),"",C84+INDEX(Lieferanten!$D$6:$D$205,MATCH(E84,Lieferanten!$A$6:$A$205,0))),""))</f>
        <v/>
      </c>
      <c r="P84" s="14">
        <f>IF(OR(H84="",O84=""),"",ROUND(K84*INDEX(Lieferanten!$C$6:$C$205,MATCH(E84,Lieferanten!$A$6:$A$205,0)),2))</f>
        <v/>
      </c>
      <c r="Q84" s="10" t="n"/>
      <c r="R84" s="12" t="n"/>
      <c r="S84" s="11" t="n"/>
      <c r="T84" s="14">
        <f>IF(H84="","",IF(U84="bezahlt",0,K84-N(R84)))</f>
        <v/>
      </c>
      <c r="U84" s="16">
        <f>IF(H84="","",IF(Q84&lt;&gt;"",IF(OR(R84="",R84&gt;=K84-N(P84)-0.005),"bezahlt","teilbezahlt"),IF(IF(O84="",FALSE,TODAY()&lt;=O84),"Skonto möglich",IF(IF(M84="",FALSE,TODAY()&gt;M84),"überfällig","offen"))))</f>
        <v/>
      </c>
      <c r="V84" s="17">
        <f>IF(H84="","",IF(AND(D84&lt;&gt;"",COUNTIFS(E$7:E$506,E84,D$7:D$506,D84)&gt;1),"doppelt erfasst?",IF(AND(W84="ja",Y84=""),"XML-Datei ablegen",IF(X84&lt;&gt;"ja","Pflichtangaben prüfen",""))))</f>
        <v/>
      </c>
      <c r="W84" s="18" t="n"/>
      <c r="X84" s="18" t="n"/>
      <c r="Y84" s="11" t="n"/>
    </row>
    <row r="85">
      <c r="A85" s="9">
        <f>IF(E85="","",COUNTA(E$7:E85))</f>
        <v/>
      </c>
      <c r="B85" s="10" t="n"/>
      <c r="C85" s="10" t="n"/>
      <c r="D85" s="11" t="n"/>
      <c r="E85" s="11" t="n"/>
      <c r="F85" s="11" t="n"/>
      <c r="G85" s="11" t="n"/>
      <c r="H85" s="12" t="n"/>
      <c r="I85" s="13" t="n"/>
      <c r="J85" s="14">
        <f>IF(H85="","",ROUND(H85*I85,2))</f>
        <v/>
      </c>
      <c r="K85" s="14">
        <f>IF(H85="","",H85+N(J85))</f>
        <v/>
      </c>
      <c r="L85" s="9">
        <f>IF(E85="","",IFERROR(IF(INDEX(Lieferanten!$B$6:$B$205,MATCH(E85,Lieferanten!$A$6:$A$205,0))="",Einstellungen!$A$5,INDEX(Lieferanten!$B$6:$B$205,MATCH(E85,Lieferanten!$A$6:$A$205,0))),Einstellungen!$A$5))</f>
        <v/>
      </c>
      <c r="M85" s="15">
        <f>IF(C85="","",IF(N85&lt;&gt;"",N85,C85+L85))</f>
        <v/>
      </c>
      <c r="N85" s="10" t="n"/>
      <c r="O85" s="15">
        <f>IF(C85="","",IFERROR(IF(OR(INDEX(Lieferanten!$C$6:$C$205,MATCH(E85,Lieferanten!$A$6:$A$205,0))="",INDEX(Lieferanten!$D$6:$D$205,MATCH(E85,Lieferanten!$A$6:$A$205,0))=""),"",C85+INDEX(Lieferanten!$D$6:$D$205,MATCH(E85,Lieferanten!$A$6:$A$205,0))),""))</f>
        <v/>
      </c>
      <c r="P85" s="14">
        <f>IF(OR(H85="",O85=""),"",ROUND(K85*INDEX(Lieferanten!$C$6:$C$205,MATCH(E85,Lieferanten!$A$6:$A$205,0)),2))</f>
        <v/>
      </c>
      <c r="Q85" s="10" t="n"/>
      <c r="R85" s="12" t="n"/>
      <c r="S85" s="11" t="n"/>
      <c r="T85" s="14">
        <f>IF(H85="","",IF(U85="bezahlt",0,K85-N(R85)))</f>
        <v/>
      </c>
      <c r="U85" s="16">
        <f>IF(H85="","",IF(Q85&lt;&gt;"",IF(OR(R85="",R85&gt;=K85-N(P85)-0.005),"bezahlt","teilbezahlt"),IF(IF(O85="",FALSE,TODAY()&lt;=O85),"Skonto möglich",IF(IF(M85="",FALSE,TODAY()&gt;M85),"überfällig","offen"))))</f>
        <v/>
      </c>
      <c r="V85" s="17">
        <f>IF(H85="","",IF(AND(D85&lt;&gt;"",COUNTIFS(E$7:E$506,E85,D$7:D$506,D85)&gt;1),"doppelt erfasst?",IF(AND(W85="ja",Y85=""),"XML-Datei ablegen",IF(X85&lt;&gt;"ja","Pflichtangaben prüfen",""))))</f>
        <v/>
      </c>
      <c r="W85" s="18" t="n"/>
      <c r="X85" s="18" t="n"/>
      <c r="Y85" s="11" t="n"/>
    </row>
    <row r="86">
      <c r="A86" s="9">
        <f>IF(E86="","",COUNTA(E$7:E86))</f>
        <v/>
      </c>
      <c r="B86" s="10" t="n"/>
      <c r="C86" s="10" t="n"/>
      <c r="D86" s="11" t="n"/>
      <c r="E86" s="11" t="n"/>
      <c r="F86" s="11" t="n"/>
      <c r="G86" s="11" t="n"/>
      <c r="H86" s="12" t="n"/>
      <c r="I86" s="13" t="n"/>
      <c r="J86" s="14">
        <f>IF(H86="","",ROUND(H86*I86,2))</f>
        <v/>
      </c>
      <c r="K86" s="14">
        <f>IF(H86="","",H86+N(J86))</f>
        <v/>
      </c>
      <c r="L86" s="9">
        <f>IF(E86="","",IFERROR(IF(INDEX(Lieferanten!$B$6:$B$205,MATCH(E86,Lieferanten!$A$6:$A$205,0))="",Einstellungen!$A$5,INDEX(Lieferanten!$B$6:$B$205,MATCH(E86,Lieferanten!$A$6:$A$205,0))),Einstellungen!$A$5))</f>
        <v/>
      </c>
      <c r="M86" s="15">
        <f>IF(C86="","",IF(N86&lt;&gt;"",N86,C86+L86))</f>
        <v/>
      </c>
      <c r="N86" s="10" t="n"/>
      <c r="O86" s="15">
        <f>IF(C86="","",IFERROR(IF(OR(INDEX(Lieferanten!$C$6:$C$205,MATCH(E86,Lieferanten!$A$6:$A$205,0))="",INDEX(Lieferanten!$D$6:$D$205,MATCH(E86,Lieferanten!$A$6:$A$205,0))=""),"",C86+INDEX(Lieferanten!$D$6:$D$205,MATCH(E86,Lieferanten!$A$6:$A$205,0))),""))</f>
        <v/>
      </c>
      <c r="P86" s="14">
        <f>IF(OR(H86="",O86=""),"",ROUND(K86*INDEX(Lieferanten!$C$6:$C$205,MATCH(E86,Lieferanten!$A$6:$A$205,0)),2))</f>
        <v/>
      </c>
      <c r="Q86" s="10" t="n"/>
      <c r="R86" s="12" t="n"/>
      <c r="S86" s="11" t="n"/>
      <c r="T86" s="14">
        <f>IF(H86="","",IF(U86="bezahlt",0,K86-N(R86)))</f>
        <v/>
      </c>
      <c r="U86" s="16">
        <f>IF(H86="","",IF(Q86&lt;&gt;"",IF(OR(R86="",R86&gt;=K86-N(P86)-0.005),"bezahlt","teilbezahlt"),IF(IF(O86="",FALSE,TODAY()&lt;=O86),"Skonto möglich",IF(IF(M86="",FALSE,TODAY()&gt;M86),"überfällig","offen"))))</f>
        <v/>
      </c>
      <c r="V86" s="17">
        <f>IF(H86="","",IF(AND(D86&lt;&gt;"",COUNTIFS(E$7:E$506,E86,D$7:D$506,D86)&gt;1),"doppelt erfasst?",IF(AND(W86="ja",Y86=""),"XML-Datei ablegen",IF(X86&lt;&gt;"ja","Pflichtangaben prüfen",""))))</f>
        <v/>
      </c>
      <c r="W86" s="18" t="n"/>
      <c r="X86" s="18" t="n"/>
      <c r="Y86" s="11" t="n"/>
    </row>
    <row r="87">
      <c r="A87" s="9">
        <f>IF(E87="","",COUNTA(E$7:E87))</f>
        <v/>
      </c>
      <c r="B87" s="10" t="n"/>
      <c r="C87" s="10" t="n"/>
      <c r="D87" s="11" t="n"/>
      <c r="E87" s="11" t="n"/>
      <c r="F87" s="11" t="n"/>
      <c r="G87" s="11" t="n"/>
      <c r="H87" s="12" t="n"/>
      <c r="I87" s="13" t="n"/>
      <c r="J87" s="14">
        <f>IF(H87="","",ROUND(H87*I87,2))</f>
        <v/>
      </c>
      <c r="K87" s="14">
        <f>IF(H87="","",H87+N(J87))</f>
        <v/>
      </c>
      <c r="L87" s="9">
        <f>IF(E87="","",IFERROR(IF(INDEX(Lieferanten!$B$6:$B$205,MATCH(E87,Lieferanten!$A$6:$A$205,0))="",Einstellungen!$A$5,INDEX(Lieferanten!$B$6:$B$205,MATCH(E87,Lieferanten!$A$6:$A$205,0))),Einstellungen!$A$5))</f>
        <v/>
      </c>
      <c r="M87" s="15">
        <f>IF(C87="","",IF(N87&lt;&gt;"",N87,C87+L87))</f>
        <v/>
      </c>
      <c r="N87" s="10" t="n"/>
      <c r="O87" s="15">
        <f>IF(C87="","",IFERROR(IF(OR(INDEX(Lieferanten!$C$6:$C$205,MATCH(E87,Lieferanten!$A$6:$A$205,0))="",INDEX(Lieferanten!$D$6:$D$205,MATCH(E87,Lieferanten!$A$6:$A$205,0))=""),"",C87+INDEX(Lieferanten!$D$6:$D$205,MATCH(E87,Lieferanten!$A$6:$A$205,0))),""))</f>
        <v/>
      </c>
      <c r="P87" s="14">
        <f>IF(OR(H87="",O87=""),"",ROUND(K87*INDEX(Lieferanten!$C$6:$C$205,MATCH(E87,Lieferanten!$A$6:$A$205,0)),2))</f>
        <v/>
      </c>
      <c r="Q87" s="10" t="n"/>
      <c r="R87" s="12" t="n"/>
      <c r="S87" s="11" t="n"/>
      <c r="T87" s="14">
        <f>IF(H87="","",IF(U87="bezahlt",0,K87-N(R87)))</f>
        <v/>
      </c>
      <c r="U87" s="16">
        <f>IF(H87="","",IF(Q87&lt;&gt;"",IF(OR(R87="",R87&gt;=K87-N(P87)-0.005),"bezahlt","teilbezahlt"),IF(IF(O87="",FALSE,TODAY()&lt;=O87),"Skonto möglich",IF(IF(M87="",FALSE,TODAY()&gt;M87),"überfällig","offen"))))</f>
        <v/>
      </c>
      <c r="V87" s="17">
        <f>IF(H87="","",IF(AND(D87&lt;&gt;"",COUNTIFS(E$7:E$506,E87,D$7:D$506,D87)&gt;1),"doppelt erfasst?",IF(AND(W87="ja",Y87=""),"XML-Datei ablegen",IF(X87&lt;&gt;"ja","Pflichtangaben prüfen",""))))</f>
        <v/>
      </c>
      <c r="W87" s="18" t="n"/>
      <c r="X87" s="18" t="n"/>
      <c r="Y87" s="11" t="n"/>
    </row>
    <row r="88">
      <c r="A88" s="9">
        <f>IF(E88="","",COUNTA(E$7:E88))</f>
        <v/>
      </c>
      <c r="B88" s="10" t="n"/>
      <c r="C88" s="10" t="n"/>
      <c r="D88" s="11" t="n"/>
      <c r="E88" s="11" t="n"/>
      <c r="F88" s="11" t="n"/>
      <c r="G88" s="11" t="n"/>
      <c r="H88" s="12" t="n"/>
      <c r="I88" s="13" t="n"/>
      <c r="J88" s="14">
        <f>IF(H88="","",ROUND(H88*I88,2))</f>
        <v/>
      </c>
      <c r="K88" s="14">
        <f>IF(H88="","",H88+N(J88))</f>
        <v/>
      </c>
      <c r="L88" s="9">
        <f>IF(E88="","",IFERROR(IF(INDEX(Lieferanten!$B$6:$B$205,MATCH(E88,Lieferanten!$A$6:$A$205,0))="",Einstellungen!$A$5,INDEX(Lieferanten!$B$6:$B$205,MATCH(E88,Lieferanten!$A$6:$A$205,0))),Einstellungen!$A$5))</f>
        <v/>
      </c>
      <c r="M88" s="15">
        <f>IF(C88="","",IF(N88&lt;&gt;"",N88,C88+L88))</f>
        <v/>
      </c>
      <c r="N88" s="10" t="n"/>
      <c r="O88" s="15">
        <f>IF(C88="","",IFERROR(IF(OR(INDEX(Lieferanten!$C$6:$C$205,MATCH(E88,Lieferanten!$A$6:$A$205,0))="",INDEX(Lieferanten!$D$6:$D$205,MATCH(E88,Lieferanten!$A$6:$A$205,0))=""),"",C88+INDEX(Lieferanten!$D$6:$D$205,MATCH(E88,Lieferanten!$A$6:$A$205,0))),""))</f>
        <v/>
      </c>
      <c r="P88" s="14">
        <f>IF(OR(H88="",O88=""),"",ROUND(K88*INDEX(Lieferanten!$C$6:$C$205,MATCH(E88,Lieferanten!$A$6:$A$205,0)),2))</f>
        <v/>
      </c>
      <c r="Q88" s="10" t="n"/>
      <c r="R88" s="12" t="n"/>
      <c r="S88" s="11" t="n"/>
      <c r="T88" s="14">
        <f>IF(H88="","",IF(U88="bezahlt",0,K88-N(R88)))</f>
        <v/>
      </c>
      <c r="U88" s="16">
        <f>IF(H88="","",IF(Q88&lt;&gt;"",IF(OR(R88="",R88&gt;=K88-N(P88)-0.005),"bezahlt","teilbezahlt"),IF(IF(O88="",FALSE,TODAY()&lt;=O88),"Skonto möglich",IF(IF(M88="",FALSE,TODAY()&gt;M88),"überfällig","offen"))))</f>
        <v/>
      </c>
      <c r="V88" s="17">
        <f>IF(H88="","",IF(AND(D88&lt;&gt;"",COUNTIFS(E$7:E$506,E88,D$7:D$506,D88)&gt;1),"doppelt erfasst?",IF(AND(W88="ja",Y88=""),"XML-Datei ablegen",IF(X88&lt;&gt;"ja","Pflichtangaben prüfen",""))))</f>
        <v/>
      </c>
      <c r="W88" s="18" t="n"/>
      <c r="X88" s="18" t="n"/>
      <c r="Y88" s="11" t="n"/>
    </row>
    <row r="89">
      <c r="A89" s="9">
        <f>IF(E89="","",COUNTA(E$7:E89))</f>
        <v/>
      </c>
      <c r="B89" s="10" t="n"/>
      <c r="C89" s="10" t="n"/>
      <c r="D89" s="11" t="n"/>
      <c r="E89" s="11" t="n"/>
      <c r="F89" s="11" t="n"/>
      <c r="G89" s="11" t="n"/>
      <c r="H89" s="12" t="n"/>
      <c r="I89" s="13" t="n"/>
      <c r="J89" s="14">
        <f>IF(H89="","",ROUND(H89*I89,2))</f>
        <v/>
      </c>
      <c r="K89" s="14">
        <f>IF(H89="","",H89+N(J89))</f>
        <v/>
      </c>
      <c r="L89" s="9">
        <f>IF(E89="","",IFERROR(IF(INDEX(Lieferanten!$B$6:$B$205,MATCH(E89,Lieferanten!$A$6:$A$205,0))="",Einstellungen!$A$5,INDEX(Lieferanten!$B$6:$B$205,MATCH(E89,Lieferanten!$A$6:$A$205,0))),Einstellungen!$A$5))</f>
        <v/>
      </c>
      <c r="M89" s="15">
        <f>IF(C89="","",IF(N89&lt;&gt;"",N89,C89+L89))</f>
        <v/>
      </c>
      <c r="N89" s="10" t="n"/>
      <c r="O89" s="15">
        <f>IF(C89="","",IFERROR(IF(OR(INDEX(Lieferanten!$C$6:$C$205,MATCH(E89,Lieferanten!$A$6:$A$205,0))="",INDEX(Lieferanten!$D$6:$D$205,MATCH(E89,Lieferanten!$A$6:$A$205,0))=""),"",C89+INDEX(Lieferanten!$D$6:$D$205,MATCH(E89,Lieferanten!$A$6:$A$205,0))),""))</f>
        <v/>
      </c>
      <c r="P89" s="14">
        <f>IF(OR(H89="",O89=""),"",ROUND(K89*INDEX(Lieferanten!$C$6:$C$205,MATCH(E89,Lieferanten!$A$6:$A$205,0)),2))</f>
        <v/>
      </c>
      <c r="Q89" s="10" t="n"/>
      <c r="R89" s="12" t="n"/>
      <c r="S89" s="11" t="n"/>
      <c r="T89" s="14">
        <f>IF(H89="","",IF(U89="bezahlt",0,K89-N(R89)))</f>
        <v/>
      </c>
      <c r="U89" s="16">
        <f>IF(H89="","",IF(Q89&lt;&gt;"",IF(OR(R89="",R89&gt;=K89-N(P89)-0.005),"bezahlt","teilbezahlt"),IF(IF(O89="",FALSE,TODAY()&lt;=O89),"Skonto möglich",IF(IF(M89="",FALSE,TODAY()&gt;M89),"überfällig","offen"))))</f>
        <v/>
      </c>
      <c r="V89" s="17">
        <f>IF(H89="","",IF(AND(D89&lt;&gt;"",COUNTIFS(E$7:E$506,E89,D$7:D$506,D89)&gt;1),"doppelt erfasst?",IF(AND(W89="ja",Y89=""),"XML-Datei ablegen",IF(X89&lt;&gt;"ja","Pflichtangaben prüfen",""))))</f>
        <v/>
      </c>
      <c r="W89" s="18" t="n"/>
      <c r="X89" s="18" t="n"/>
      <c r="Y89" s="11" t="n"/>
    </row>
    <row r="90">
      <c r="A90" s="9">
        <f>IF(E90="","",COUNTA(E$7:E90))</f>
        <v/>
      </c>
      <c r="B90" s="10" t="n"/>
      <c r="C90" s="10" t="n"/>
      <c r="D90" s="11" t="n"/>
      <c r="E90" s="11" t="n"/>
      <c r="F90" s="11" t="n"/>
      <c r="G90" s="11" t="n"/>
      <c r="H90" s="12" t="n"/>
      <c r="I90" s="13" t="n"/>
      <c r="J90" s="14">
        <f>IF(H90="","",ROUND(H90*I90,2))</f>
        <v/>
      </c>
      <c r="K90" s="14">
        <f>IF(H90="","",H90+N(J90))</f>
        <v/>
      </c>
      <c r="L90" s="9">
        <f>IF(E90="","",IFERROR(IF(INDEX(Lieferanten!$B$6:$B$205,MATCH(E90,Lieferanten!$A$6:$A$205,0))="",Einstellungen!$A$5,INDEX(Lieferanten!$B$6:$B$205,MATCH(E90,Lieferanten!$A$6:$A$205,0))),Einstellungen!$A$5))</f>
        <v/>
      </c>
      <c r="M90" s="15">
        <f>IF(C90="","",IF(N90&lt;&gt;"",N90,C90+L90))</f>
        <v/>
      </c>
      <c r="N90" s="10" t="n"/>
      <c r="O90" s="15">
        <f>IF(C90="","",IFERROR(IF(OR(INDEX(Lieferanten!$C$6:$C$205,MATCH(E90,Lieferanten!$A$6:$A$205,0))="",INDEX(Lieferanten!$D$6:$D$205,MATCH(E90,Lieferanten!$A$6:$A$205,0))=""),"",C90+INDEX(Lieferanten!$D$6:$D$205,MATCH(E90,Lieferanten!$A$6:$A$205,0))),""))</f>
        <v/>
      </c>
      <c r="P90" s="14">
        <f>IF(OR(H90="",O90=""),"",ROUND(K90*INDEX(Lieferanten!$C$6:$C$205,MATCH(E90,Lieferanten!$A$6:$A$205,0)),2))</f>
        <v/>
      </c>
      <c r="Q90" s="10" t="n"/>
      <c r="R90" s="12" t="n"/>
      <c r="S90" s="11" t="n"/>
      <c r="T90" s="14">
        <f>IF(H90="","",IF(U90="bezahlt",0,K90-N(R90)))</f>
        <v/>
      </c>
      <c r="U90" s="16">
        <f>IF(H90="","",IF(Q90&lt;&gt;"",IF(OR(R90="",R90&gt;=K90-N(P90)-0.005),"bezahlt","teilbezahlt"),IF(IF(O90="",FALSE,TODAY()&lt;=O90),"Skonto möglich",IF(IF(M90="",FALSE,TODAY()&gt;M90),"überfällig","offen"))))</f>
        <v/>
      </c>
      <c r="V90" s="17">
        <f>IF(H90="","",IF(AND(D90&lt;&gt;"",COUNTIFS(E$7:E$506,E90,D$7:D$506,D90)&gt;1),"doppelt erfasst?",IF(AND(W90="ja",Y90=""),"XML-Datei ablegen",IF(X90&lt;&gt;"ja","Pflichtangaben prüfen",""))))</f>
        <v/>
      </c>
      <c r="W90" s="18" t="n"/>
      <c r="X90" s="18" t="n"/>
      <c r="Y90" s="11" t="n"/>
    </row>
    <row r="91">
      <c r="A91" s="9">
        <f>IF(E91="","",COUNTA(E$7:E91))</f>
        <v/>
      </c>
      <c r="B91" s="10" t="n"/>
      <c r="C91" s="10" t="n"/>
      <c r="D91" s="11" t="n"/>
      <c r="E91" s="11" t="n"/>
      <c r="F91" s="11" t="n"/>
      <c r="G91" s="11" t="n"/>
      <c r="H91" s="12" t="n"/>
      <c r="I91" s="13" t="n"/>
      <c r="J91" s="14">
        <f>IF(H91="","",ROUND(H91*I91,2))</f>
        <v/>
      </c>
      <c r="K91" s="14">
        <f>IF(H91="","",H91+N(J91))</f>
        <v/>
      </c>
      <c r="L91" s="9">
        <f>IF(E91="","",IFERROR(IF(INDEX(Lieferanten!$B$6:$B$205,MATCH(E91,Lieferanten!$A$6:$A$205,0))="",Einstellungen!$A$5,INDEX(Lieferanten!$B$6:$B$205,MATCH(E91,Lieferanten!$A$6:$A$205,0))),Einstellungen!$A$5))</f>
        <v/>
      </c>
      <c r="M91" s="15">
        <f>IF(C91="","",IF(N91&lt;&gt;"",N91,C91+L91))</f>
        <v/>
      </c>
      <c r="N91" s="10" t="n"/>
      <c r="O91" s="15">
        <f>IF(C91="","",IFERROR(IF(OR(INDEX(Lieferanten!$C$6:$C$205,MATCH(E91,Lieferanten!$A$6:$A$205,0))="",INDEX(Lieferanten!$D$6:$D$205,MATCH(E91,Lieferanten!$A$6:$A$205,0))=""),"",C91+INDEX(Lieferanten!$D$6:$D$205,MATCH(E91,Lieferanten!$A$6:$A$205,0))),""))</f>
        <v/>
      </c>
      <c r="P91" s="14">
        <f>IF(OR(H91="",O91=""),"",ROUND(K91*INDEX(Lieferanten!$C$6:$C$205,MATCH(E91,Lieferanten!$A$6:$A$205,0)),2))</f>
        <v/>
      </c>
      <c r="Q91" s="10" t="n"/>
      <c r="R91" s="12" t="n"/>
      <c r="S91" s="11" t="n"/>
      <c r="T91" s="14">
        <f>IF(H91="","",IF(U91="bezahlt",0,K91-N(R91)))</f>
        <v/>
      </c>
      <c r="U91" s="16">
        <f>IF(H91="","",IF(Q91&lt;&gt;"",IF(OR(R91="",R91&gt;=K91-N(P91)-0.005),"bezahlt","teilbezahlt"),IF(IF(O91="",FALSE,TODAY()&lt;=O91),"Skonto möglich",IF(IF(M91="",FALSE,TODAY()&gt;M91),"überfällig","offen"))))</f>
        <v/>
      </c>
      <c r="V91" s="17">
        <f>IF(H91="","",IF(AND(D91&lt;&gt;"",COUNTIFS(E$7:E$506,E91,D$7:D$506,D91)&gt;1),"doppelt erfasst?",IF(AND(W91="ja",Y91=""),"XML-Datei ablegen",IF(X91&lt;&gt;"ja","Pflichtangaben prüfen",""))))</f>
        <v/>
      </c>
      <c r="W91" s="18" t="n"/>
      <c r="X91" s="18" t="n"/>
      <c r="Y91" s="11" t="n"/>
    </row>
    <row r="92">
      <c r="A92" s="9">
        <f>IF(E92="","",COUNTA(E$7:E92))</f>
        <v/>
      </c>
      <c r="B92" s="10" t="n"/>
      <c r="C92" s="10" t="n"/>
      <c r="D92" s="11" t="n"/>
      <c r="E92" s="11" t="n"/>
      <c r="F92" s="11" t="n"/>
      <c r="G92" s="11" t="n"/>
      <c r="H92" s="12" t="n"/>
      <c r="I92" s="13" t="n"/>
      <c r="J92" s="14">
        <f>IF(H92="","",ROUND(H92*I92,2))</f>
        <v/>
      </c>
      <c r="K92" s="14">
        <f>IF(H92="","",H92+N(J92))</f>
        <v/>
      </c>
      <c r="L92" s="9">
        <f>IF(E92="","",IFERROR(IF(INDEX(Lieferanten!$B$6:$B$205,MATCH(E92,Lieferanten!$A$6:$A$205,0))="",Einstellungen!$A$5,INDEX(Lieferanten!$B$6:$B$205,MATCH(E92,Lieferanten!$A$6:$A$205,0))),Einstellungen!$A$5))</f>
        <v/>
      </c>
      <c r="M92" s="15">
        <f>IF(C92="","",IF(N92&lt;&gt;"",N92,C92+L92))</f>
        <v/>
      </c>
      <c r="N92" s="10" t="n"/>
      <c r="O92" s="15">
        <f>IF(C92="","",IFERROR(IF(OR(INDEX(Lieferanten!$C$6:$C$205,MATCH(E92,Lieferanten!$A$6:$A$205,0))="",INDEX(Lieferanten!$D$6:$D$205,MATCH(E92,Lieferanten!$A$6:$A$205,0))=""),"",C92+INDEX(Lieferanten!$D$6:$D$205,MATCH(E92,Lieferanten!$A$6:$A$205,0))),""))</f>
        <v/>
      </c>
      <c r="P92" s="14">
        <f>IF(OR(H92="",O92=""),"",ROUND(K92*INDEX(Lieferanten!$C$6:$C$205,MATCH(E92,Lieferanten!$A$6:$A$205,0)),2))</f>
        <v/>
      </c>
      <c r="Q92" s="10" t="n"/>
      <c r="R92" s="12" t="n"/>
      <c r="S92" s="11" t="n"/>
      <c r="T92" s="14">
        <f>IF(H92="","",IF(U92="bezahlt",0,K92-N(R92)))</f>
        <v/>
      </c>
      <c r="U92" s="16">
        <f>IF(H92="","",IF(Q92&lt;&gt;"",IF(OR(R92="",R92&gt;=K92-N(P92)-0.005),"bezahlt","teilbezahlt"),IF(IF(O92="",FALSE,TODAY()&lt;=O92),"Skonto möglich",IF(IF(M92="",FALSE,TODAY()&gt;M92),"überfällig","offen"))))</f>
        <v/>
      </c>
      <c r="V92" s="17">
        <f>IF(H92="","",IF(AND(D92&lt;&gt;"",COUNTIFS(E$7:E$506,E92,D$7:D$506,D92)&gt;1),"doppelt erfasst?",IF(AND(W92="ja",Y92=""),"XML-Datei ablegen",IF(X92&lt;&gt;"ja","Pflichtangaben prüfen",""))))</f>
        <v/>
      </c>
      <c r="W92" s="18" t="n"/>
      <c r="X92" s="18" t="n"/>
      <c r="Y92" s="11" t="n"/>
    </row>
    <row r="93">
      <c r="A93" s="9">
        <f>IF(E93="","",COUNTA(E$7:E93))</f>
        <v/>
      </c>
      <c r="B93" s="10" t="n"/>
      <c r="C93" s="10" t="n"/>
      <c r="D93" s="11" t="n"/>
      <c r="E93" s="11" t="n"/>
      <c r="F93" s="11" t="n"/>
      <c r="G93" s="11" t="n"/>
      <c r="H93" s="12" t="n"/>
      <c r="I93" s="13" t="n"/>
      <c r="J93" s="14">
        <f>IF(H93="","",ROUND(H93*I93,2))</f>
        <v/>
      </c>
      <c r="K93" s="14">
        <f>IF(H93="","",H93+N(J93))</f>
        <v/>
      </c>
      <c r="L93" s="9">
        <f>IF(E93="","",IFERROR(IF(INDEX(Lieferanten!$B$6:$B$205,MATCH(E93,Lieferanten!$A$6:$A$205,0))="",Einstellungen!$A$5,INDEX(Lieferanten!$B$6:$B$205,MATCH(E93,Lieferanten!$A$6:$A$205,0))),Einstellungen!$A$5))</f>
        <v/>
      </c>
      <c r="M93" s="15">
        <f>IF(C93="","",IF(N93&lt;&gt;"",N93,C93+L93))</f>
        <v/>
      </c>
      <c r="N93" s="10" t="n"/>
      <c r="O93" s="15">
        <f>IF(C93="","",IFERROR(IF(OR(INDEX(Lieferanten!$C$6:$C$205,MATCH(E93,Lieferanten!$A$6:$A$205,0))="",INDEX(Lieferanten!$D$6:$D$205,MATCH(E93,Lieferanten!$A$6:$A$205,0))=""),"",C93+INDEX(Lieferanten!$D$6:$D$205,MATCH(E93,Lieferanten!$A$6:$A$205,0))),""))</f>
        <v/>
      </c>
      <c r="P93" s="14">
        <f>IF(OR(H93="",O93=""),"",ROUND(K93*INDEX(Lieferanten!$C$6:$C$205,MATCH(E93,Lieferanten!$A$6:$A$205,0)),2))</f>
        <v/>
      </c>
      <c r="Q93" s="10" t="n"/>
      <c r="R93" s="12" t="n"/>
      <c r="S93" s="11" t="n"/>
      <c r="T93" s="14">
        <f>IF(H93="","",IF(U93="bezahlt",0,K93-N(R93)))</f>
        <v/>
      </c>
      <c r="U93" s="16">
        <f>IF(H93="","",IF(Q93&lt;&gt;"",IF(OR(R93="",R93&gt;=K93-N(P93)-0.005),"bezahlt","teilbezahlt"),IF(IF(O93="",FALSE,TODAY()&lt;=O93),"Skonto möglich",IF(IF(M93="",FALSE,TODAY()&gt;M93),"überfällig","offen"))))</f>
        <v/>
      </c>
      <c r="V93" s="17">
        <f>IF(H93="","",IF(AND(D93&lt;&gt;"",COUNTIFS(E$7:E$506,E93,D$7:D$506,D93)&gt;1),"doppelt erfasst?",IF(AND(W93="ja",Y93=""),"XML-Datei ablegen",IF(X93&lt;&gt;"ja","Pflichtangaben prüfen",""))))</f>
        <v/>
      </c>
      <c r="W93" s="18" t="n"/>
      <c r="X93" s="18" t="n"/>
      <c r="Y93" s="11" t="n"/>
    </row>
    <row r="94">
      <c r="A94" s="9">
        <f>IF(E94="","",COUNTA(E$7:E94))</f>
        <v/>
      </c>
      <c r="B94" s="10" t="n"/>
      <c r="C94" s="10" t="n"/>
      <c r="D94" s="11" t="n"/>
      <c r="E94" s="11" t="n"/>
      <c r="F94" s="11" t="n"/>
      <c r="G94" s="11" t="n"/>
      <c r="H94" s="12" t="n"/>
      <c r="I94" s="13" t="n"/>
      <c r="J94" s="14">
        <f>IF(H94="","",ROUND(H94*I94,2))</f>
        <v/>
      </c>
      <c r="K94" s="14">
        <f>IF(H94="","",H94+N(J94))</f>
        <v/>
      </c>
      <c r="L94" s="9">
        <f>IF(E94="","",IFERROR(IF(INDEX(Lieferanten!$B$6:$B$205,MATCH(E94,Lieferanten!$A$6:$A$205,0))="",Einstellungen!$A$5,INDEX(Lieferanten!$B$6:$B$205,MATCH(E94,Lieferanten!$A$6:$A$205,0))),Einstellungen!$A$5))</f>
        <v/>
      </c>
      <c r="M94" s="15">
        <f>IF(C94="","",IF(N94&lt;&gt;"",N94,C94+L94))</f>
        <v/>
      </c>
      <c r="N94" s="10" t="n"/>
      <c r="O94" s="15">
        <f>IF(C94="","",IFERROR(IF(OR(INDEX(Lieferanten!$C$6:$C$205,MATCH(E94,Lieferanten!$A$6:$A$205,0))="",INDEX(Lieferanten!$D$6:$D$205,MATCH(E94,Lieferanten!$A$6:$A$205,0))=""),"",C94+INDEX(Lieferanten!$D$6:$D$205,MATCH(E94,Lieferanten!$A$6:$A$205,0))),""))</f>
        <v/>
      </c>
      <c r="P94" s="14">
        <f>IF(OR(H94="",O94=""),"",ROUND(K94*INDEX(Lieferanten!$C$6:$C$205,MATCH(E94,Lieferanten!$A$6:$A$205,0)),2))</f>
        <v/>
      </c>
      <c r="Q94" s="10" t="n"/>
      <c r="R94" s="12" t="n"/>
      <c r="S94" s="11" t="n"/>
      <c r="T94" s="14">
        <f>IF(H94="","",IF(U94="bezahlt",0,K94-N(R94)))</f>
        <v/>
      </c>
      <c r="U94" s="16">
        <f>IF(H94="","",IF(Q94&lt;&gt;"",IF(OR(R94="",R94&gt;=K94-N(P94)-0.005),"bezahlt","teilbezahlt"),IF(IF(O94="",FALSE,TODAY()&lt;=O94),"Skonto möglich",IF(IF(M94="",FALSE,TODAY()&gt;M94),"überfällig","offen"))))</f>
        <v/>
      </c>
      <c r="V94" s="17">
        <f>IF(H94="","",IF(AND(D94&lt;&gt;"",COUNTIFS(E$7:E$506,E94,D$7:D$506,D94)&gt;1),"doppelt erfasst?",IF(AND(W94="ja",Y94=""),"XML-Datei ablegen",IF(X94&lt;&gt;"ja","Pflichtangaben prüfen",""))))</f>
        <v/>
      </c>
      <c r="W94" s="18" t="n"/>
      <c r="X94" s="18" t="n"/>
      <c r="Y94" s="11" t="n"/>
    </row>
    <row r="95">
      <c r="A95" s="9">
        <f>IF(E95="","",COUNTA(E$7:E95))</f>
        <v/>
      </c>
      <c r="B95" s="10" t="n"/>
      <c r="C95" s="10" t="n"/>
      <c r="D95" s="11" t="n"/>
      <c r="E95" s="11" t="n"/>
      <c r="F95" s="11" t="n"/>
      <c r="G95" s="11" t="n"/>
      <c r="H95" s="12" t="n"/>
      <c r="I95" s="13" t="n"/>
      <c r="J95" s="14">
        <f>IF(H95="","",ROUND(H95*I95,2))</f>
        <v/>
      </c>
      <c r="K95" s="14">
        <f>IF(H95="","",H95+N(J95))</f>
        <v/>
      </c>
      <c r="L95" s="9">
        <f>IF(E95="","",IFERROR(IF(INDEX(Lieferanten!$B$6:$B$205,MATCH(E95,Lieferanten!$A$6:$A$205,0))="",Einstellungen!$A$5,INDEX(Lieferanten!$B$6:$B$205,MATCH(E95,Lieferanten!$A$6:$A$205,0))),Einstellungen!$A$5))</f>
        <v/>
      </c>
      <c r="M95" s="15">
        <f>IF(C95="","",IF(N95&lt;&gt;"",N95,C95+L95))</f>
        <v/>
      </c>
      <c r="N95" s="10" t="n"/>
      <c r="O95" s="15">
        <f>IF(C95="","",IFERROR(IF(OR(INDEX(Lieferanten!$C$6:$C$205,MATCH(E95,Lieferanten!$A$6:$A$205,0))="",INDEX(Lieferanten!$D$6:$D$205,MATCH(E95,Lieferanten!$A$6:$A$205,0))=""),"",C95+INDEX(Lieferanten!$D$6:$D$205,MATCH(E95,Lieferanten!$A$6:$A$205,0))),""))</f>
        <v/>
      </c>
      <c r="P95" s="14">
        <f>IF(OR(H95="",O95=""),"",ROUND(K95*INDEX(Lieferanten!$C$6:$C$205,MATCH(E95,Lieferanten!$A$6:$A$205,0)),2))</f>
        <v/>
      </c>
      <c r="Q95" s="10" t="n"/>
      <c r="R95" s="12" t="n"/>
      <c r="S95" s="11" t="n"/>
      <c r="T95" s="14">
        <f>IF(H95="","",IF(U95="bezahlt",0,K95-N(R95)))</f>
        <v/>
      </c>
      <c r="U95" s="16">
        <f>IF(H95="","",IF(Q95&lt;&gt;"",IF(OR(R95="",R95&gt;=K95-N(P95)-0.005),"bezahlt","teilbezahlt"),IF(IF(O95="",FALSE,TODAY()&lt;=O95),"Skonto möglich",IF(IF(M95="",FALSE,TODAY()&gt;M95),"überfällig","offen"))))</f>
        <v/>
      </c>
      <c r="V95" s="17">
        <f>IF(H95="","",IF(AND(D95&lt;&gt;"",COUNTIFS(E$7:E$506,E95,D$7:D$506,D95)&gt;1),"doppelt erfasst?",IF(AND(W95="ja",Y95=""),"XML-Datei ablegen",IF(X95&lt;&gt;"ja","Pflichtangaben prüfen",""))))</f>
        <v/>
      </c>
      <c r="W95" s="18" t="n"/>
      <c r="X95" s="18" t="n"/>
      <c r="Y95" s="11" t="n"/>
    </row>
    <row r="96">
      <c r="A96" s="9">
        <f>IF(E96="","",COUNTA(E$7:E96))</f>
        <v/>
      </c>
      <c r="B96" s="10" t="n"/>
      <c r="C96" s="10" t="n"/>
      <c r="D96" s="11" t="n"/>
      <c r="E96" s="11" t="n"/>
      <c r="F96" s="11" t="n"/>
      <c r="G96" s="11" t="n"/>
      <c r="H96" s="12" t="n"/>
      <c r="I96" s="13" t="n"/>
      <c r="J96" s="14">
        <f>IF(H96="","",ROUND(H96*I96,2))</f>
        <v/>
      </c>
      <c r="K96" s="14">
        <f>IF(H96="","",H96+N(J96))</f>
        <v/>
      </c>
      <c r="L96" s="9">
        <f>IF(E96="","",IFERROR(IF(INDEX(Lieferanten!$B$6:$B$205,MATCH(E96,Lieferanten!$A$6:$A$205,0))="",Einstellungen!$A$5,INDEX(Lieferanten!$B$6:$B$205,MATCH(E96,Lieferanten!$A$6:$A$205,0))),Einstellungen!$A$5))</f>
        <v/>
      </c>
      <c r="M96" s="15">
        <f>IF(C96="","",IF(N96&lt;&gt;"",N96,C96+L96))</f>
        <v/>
      </c>
      <c r="N96" s="10" t="n"/>
      <c r="O96" s="15">
        <f>IF(C96="","",IFERROR(IF(OR(INDEX(Lieferanten!$C$6:$C$205,MATCH(E96,Lieferanten!$A$6:$A$205,0))="",INDEX(Lieferanten!$D$6:$D$205,MATCH(E96,Lieferanten!$A$6:$A$205,0))=""),"",C96+INDEX(Lieferanten!$D$6:$D$205,MATCH(E96,Lieferanten!$A$6:$A$205,0))),""))</f>
        <v/>
      </c>
      <c r="P96" s="14">
        <f>IF(OR(H96="",O96=""),"",ROUND(K96*INDEX(Lieferanten!$C$6:$C$205,MATCH(E96,Lieferanten!$A$6:$A$205,0)),2))</f>
        <v/>
      </c>
      <c r="Q96" s="10" t="n"/>
      <c r="R96" s="12" t="n"/>
      <c r="S96" s="11" t="n"/>
      <c r="T96" s="14">
        <f>IF(H96="","",IF(U96="bezahlt",0,K96-N(R96)))</f>
        <v/>
      </c>
      <c r="U96" s="16">
        <f>IF(H96="","",IF(Q96&lt;&gt;"",IF(OR(R96="",R96&gt;=K96-N(P96)-0.005),"bezahlt","teilbezahlt"),IF(IF(O96="",FALSE,TODAY()&lt;=O96),"Skonto möglich",IF(IF(M96="",FALSE,TODAY()&gt;M96),"überfällig","offen"))))</f>
        <v/>
      </c>
      <c r="V96" s="17">
        <f>IF(H96="","",IF(AND(D96&lt;&gt;"",COUNTIFS(E$7:E$506,E96,D$7:D$506,D96)&gt;1),"doppelt erfasst?",IF(AND(W96="ja",Y96=""),"XML-Datei ablegen",IF(X96&lt;&gt;"ja","Pflichtangaben prüfen",""))))</f>
        <v/>
      </c>
      <c r="W96" s="18" t="n"/>
      <c r="X96" s="18" t="n"/>
      <c r="Y96" s="11" t="n"/>
    </row>
    <row r="97">
      <c r="A97" s="9">
        <f>IF(E97="","",COUNTA(E$7:E97))</f>
        <v/>
      </c>
      <c r="B97" s="10" t="n"/>
      <c r="C97" s="10" t="n"/>
      <c r="D97" s="11" t="n"/>
      <c r="E97" s="11" t="n"/>
      <c r="F97" s="11" t="n"/>
      <c r="G97" s="11" t="n"/>
      <c r="H97" s="12" t="n"/>
      <c r="I97" s="13" t="n"/>
      <c r="J97" s="14">
        <f>IF(H97="","",ROUND(H97*I97,2))</f>
        <v/>
      </c>
      <c r="K97" s="14">
        <f>IF(H97="","",H97+N(J97))</f>
        <v/>
      </c>
      <c r="L97" s="9">
        <f>IF(E97="","",IFERROR(IF(INDEX(Lieferanten!$B$6:$B$205,MATCH(E97,Lieferanten!$A$6:$A$205,0))="",Einstellungen!$A$5,INDEX(Lieferanten!$B$6:$B$205,MATCH(E97,Lieferanten!$A$6:$A$205,0))),Einstellungen!$A$5))</f>
        <v/>
      </c>
      <c r="M97" s="15">
        <f>IF(C97="","",IF(N97&lt;&gt;"",N97,C97+L97))</f>
        <v/>
      </c>
      <c r="N97" s="10" t="n"/>
      <c r="O97" s="15">
        <f>IF(C97="","",IFERROR(IF(OR(INDEX(Lieferanten!$C$6:$C$205,MATCH(E97,Lieferanten!$A$6:$A$205,0))="",INDEX(Lieferanten!$D$6:$D$205,MATCH(E97,Lieferanten!$A$6:$A$205,0))=""),"",C97+INDEX(Lieferanten!$D$6:$D$205,MATCH(E97,Lieferanten!$A$6:$A$205,0))),""))</f>
        <v/>
      </c>
      <c r="P97" s="14">
        <f>IF(OR(H97="",O97=""),"",ROUND(K97*INDEX(Lieferanten!$C$6:$C$205,MATCH(E97,Lieferanten!$A$6:$A$205,0)),2))</f>
        <v/>
      </c>
      <c r="Q97" s="10" t="n"/>
      <c r="R97" s="12" t="n"/>
      <c r="S97" s="11" t="n"/>
      <c r="T97" s="14">
        <f>IF(H97="","",IF(U97="bezahlt",0,K97-N(R97)))</f>
        <v/>
      </c>
      <c r="U97" s="16">
        <f>IF(H97="","",IF(Q97&lt;&gt;"",IF(OR(R97="",R97&gt;=K97-N(P97)-0.005),"bezahlt","teilbezahlt"),IF(IF(O97="",FALSE,TODAY()&lt;=O97),"Skonto möglich",IF(IF(M97="",FALSE,TODAY()&gt;M97),"überfällig","offen"))))</f>
        <v/>
      </c>
      <c r="V97" s="17">
        <f>IF(H97="","",IF(AND(D97&lt;&gt;"",COUNTIFS(E$7:E$506,E97,D$7:D$506,D97)&gt;1),"doppelt erfasst?",IF(AND(W97="ja",Y97=""),"XML-Datei ablegen",IF(X97&lt;&gt;"ja","Pflichtangaben prüfen",""))))</f>
        <v/>
      </c>
      <c r="W97" s="18" t="n"/>
      <c r="X97" s="18" t="n"/>
      <c r="Y97" s="11" t="n"/>
    </row>
    <row r="98">
      <c r="A98" s="9">
        <f>IF(E98="","",COUNTA(E$7:E98))</f>
        <v/>
      </c>
      <c r="B98" s="10" t="n"/>
      <c r="C98" s="10" t="n"/>
      <c r="D98" s="11" t="n"/>
      <c r="E98" s="11" t="n"/>
      <c r="F98" s="11" t="n"/>
      <c r="G98" s="11" t="n"/>
      <c r="H98" s="12" t="n"/>
      <c r="I98" s="13" t="n"/>
      <c r="J98" s="14">
        <f>IF(H98="","",ROUND(H98*I98,2))</f>
        <v/>
      </c>
      <c r="K98" s="14">
        <f>IF(H98="","",H98+N(J98))</f>
        <v/>
      </c>
      <c r="L98" s="9">
        <f>IF(E98="","",IFERROR(IF(INDEX(Lieferanten!$B$6:$B$205,MATCH(E98,Lieferanten!$A$6:$A$205,0))="",Einstellungen!$A$5,INDEX(Lieferanten!$B$6:$B$205,MATCH(E98,Lieferanten!$A$6:$A$205,0))),Einstellungen!$A$5))</f>
        <v/>
      </c>
      <c r="M98" s="15">
        <f>IF(C98="","",IF(N98&lt;&gt;"",N98,C98+L98))</f>
        <v/>
      </c>
      <c r="N98" s="10" t="n"/>
      <c r="O98" s="15">
        <f>IF(C98="","",IFERROR(IF(OR(INDEX(Lieferanten!$C$6:$C$205,MATCH(E98,Lieferanten!$A$6:$A$205,0))="",INDEX(Lieferanten!$D$6:$D$205,MATCH(E98,Lieferanten!$A$6:$A$205,0))=""),"",C98+INDEX(Lieferanten!$D$6:$D$205,MATCH(E98,Lieferanten!$A$6:$A$205,0))),""))</f>
        <v/>
      </c>
      <c r="P98" s="14">
        <f>IF(OR(H98="",O98=""),"",ROUND(K98*INDEX(Lieferanten!$C$6:$C$205,MATCH(E98,Lieferanten!$A$6:$A$205,0)),2))</f>
        <v/>
      </c>
      <c r="Q98" s="10" t="n"/>
      <c r="R98" s="12" t="n"/>
      <c r="S98" s="11" t="n"/>
      <c r="T98" s="14">
        <f>IF(H98="","",IF(U98="bezahlt",0,K98-N(R98)))</f>
        <v/>
      </c>
      <c r="U98" s="16">
        <f>IF(H98="","",IF(Q98&lt;&gt;"",IF(OR(R98="",R98&gt;=K98-N(P98)-0.005),"bezahlt","teilbezahlt"),IF(IF(O98="",FALSE,TODAY()&lt;=O98),"Skonto möglich",IF(IF(M98="",FALSE,TODAY()&gt;M98),"überfällig","offen"))))</f>
        <v/>
      </c>
      <c r="V98" s="17">
        <f>IF(H98="","",IF(AND(D98&lt;&gt;"",COUNTIFS(E$7:E$506,E98,D$7:D$506,D98)&gt;1),"doppelt erfasst?",IF(AND(W98="ja",Y98=""),"XML-Datei ablegen",IF(X98&lt;&gt;"ja","Pflichtangaben prüfen",""))))</f>
        <v/>
      </c>
      <c r="W98" s="18" t="n"/>
      <c r="X98" s="18" t="n"/>
      <c r="Y98" s="11" t="n"/>
    </row>
    <row r="99">
      <c r="A99" s="9">
        <f>IF(E99="","",COUNTA(E$7:E99))</f>
        <v/>
      </c>
      <c r="B99" s="10" t="n"/>
      <c r="C99" s="10" t="n"/>
      <c r="D99" s="11" t="n"/>
      <c r="E99" s="11" t="n"/>
      <c r="F99" s="11" t="n"/>
      <c r="G99" s="11" t="n"/>
      <c r="H99" s="12" t="n"/>
      <c r="I99" s="13" t="n"/>
      <c r="J99" s="14">
        <f>IF(H99="","",ROUND(H99*I99,2))</f>
        <v/>
      </c>
      <c r="K99" s="14">
        <f>IF(H99="","",H99+N(J99))</f>
        <v/>
      </c>
      <c r="L99" s="9">
        <f>IF(E99="","",IFERROR(IF(INDEX(Lieferanten!$B$6:$B$205,MATCH(E99,Lieferanten!$A$6:$A$205,0))="",Einstellungen!$A$5,INDEX(Lieferanten!$B$6:$B$205,MATCH(E99,Lieferanten!$A$6:$A$205,0))),Einstellungen!$A$5))</f>
        <v/>
      </c>
      <c r="M99" s="15">
        <f>IF(C99="","",IF(N99&lt;&gt;"",N99,C99+L99))</f>
        <v/>
      </c>
      <c r="N99" s="10" t="n"/>
      <c r="O99" s="15">
        <f>IF(C99="","",IFERROR(IF(OR(INDEX(Lieferanten!$C$6:$C$205,MATCH(E99,Lieferanten!$A$6:$A$205,0))="",INDEX(Lieferanten!$D$6:$D$205,MATCH(E99,Lieferanten!$A$6:$A$205,0))=""),"",C99+INDEX(Lieferanten!$D$6:$D$205,MATCH(E99,Lieferanten!$A$6:$A$205,0))),""))</f>
        <v/>
      </c>
      <c r="P99" s="14">
        <f>IF(OR(H99="",O99=""),"",ROUND(K99*INDEX(Lieferanten!$C$6:$C$205,MATCH(E99,Lieferanten!$A$6:$A$205,0)),2))</f>
        <v/>
      </c>
      <c r="Q99" s="10" t="n"/>
      <c r="R99" s="12" t="n"/>
      <c r="S99" s="11" t="n"/>
      <c r="T99" s="14">
        <f>IF(H99="","",IF(U99="bezahlt",0,K99-N(R99)))</f>
        <v/>
      </c>
      <c r="U99" s="16">
        <f>IF(H99="","",IF(Q99&lt;&gt;"",IF(OR(R99="",R99&gt;=K99-N(P99)-0.005),"bezahlt","teilbezahlt"),IF(IF(O99="",FALSE,TODAY()&lt;=O99),"Skonto möglich",IF(IF(M99="",FALSE,TODAY()&gt;M99),"überfällig","offen"))))</f>
        <v/>
      </c>
      <c r="V99" s="17">
        <f>IF(H99="","",IF(AND(D99&lt;&gt;"",COUNTIFS(E$7:E$506,E99,D$7:D$506,D99)&gt;1),"doppelt erfasst?",IF(AND(W99="ja",Y99=""),"XML-Datei ablegen",IF(X99&lt;&gt;"ja","Pflichtangaben prüfen",""))))</f>
        <v/>
      </c>
      <c r="W99" s="18" t="n"/>
      <c r="X99" s="18" t="n"/>
      <c r="Y99" s="11" t="n"/>
    </row>
    <row r="100">
      <c r="A100" s="9">
        <f>IF(E100="","",COUNTA(E$7:E100))</f>
        <v/>
      </c>
      <c r="B100" s="10" t="n"/>
      <c r="C100" s="10" t="n"/>
      <c r="D100" s="11" t="n"/>
      <c r="E100" s="11" t="n"/>
      <c r="F100" s="11" t="n"/>
      <c r="G100" s="11" t="n"/>
      <c r="H100" s="12" t="n"/>
      <c r="I100" s="13" t="n"/>
      <c r="J100" s="14">
        <f>IF(H100="","",ROUND(H100*I100,2))</f>
        <v/>
      </c>
      <c r="K100" s="14">
        <f>IF(H100="","",H100+N(J100))</f>
        <v/>
      </c>
      <c r="L100" s="9">
        <f>IF(E100="","",IFERROR(IF(INDEX(Lieferanten!$B$6:$B$205,MATCH(E100,Lieferanten!$A$6:$A$205,0))="",Einstellungen!$A$5,INDEX(Lieferanten!$B$6:$B$205,MATCH(E100,Lieferanten!$A$6:$A$205,0))),Einstellungen!$A$5))</f>
        <v/>
      </c>
      <c r="M100" s="15">
        <f>IF(C100="","",IF(N100&lt;&gt;"",N100,C100+L100))</f>
        <v/>
      </c>
      <c r="N100" s="10" t="n"/>
      <c r="O100" s="15">
        <f>IF(C100="","",IFERROR(IF(OR(INDEX(Lieferanten!$C$6:$C$205,MATCH(E100,Lieferanten!$A$6:$A$205,0))="",INDEX(Lieferanten!$D$6:$D$205,MATCH(E100,Lieferanten!$A$6:$A$205,0))=""),"",C100+INDEX(Lieferanten!$D$6:$D$205,MATCH(E100,Lieferanten!$A$6:$A$205,0))),""))</f>
        <v/>
      </c>
      <c r="P100" s="14">
        <f>IF(OR(H100="",O100=""),"",ROUND(K100*INDEX(Lieferanten!$C$6:$C$205,MATCH(E100,Lieferanten!$A$6:$A$205,0)),2))</f>
        <v/>
      </c>
      <c r="Q100" s="10" t="n"/>
      <c r="R100" s="12" t="n"/>
      <c r="S100" s="11" t="n"/>
      <c r="T100" s="14">
        <f>IF(H100="","",IF(U100="bezahlt",0,K100-N(R100)))</f>
        <v/>
      </c>
      <c r="U100" s="16">
        <f>IF(H100="","",IF(Q100&lt;&gt;"",IF(OR(R100="",R100&gt;=K100-N(P100)-0.005),"bezahlt","teilbezahlt"),IF(IF(O100="",FALSE,TODAY()&lt;=O100),"Skonto möglich",IF(IF(M100="",FALSE,TODAY()&gt;M100),"überfällig","offen"))))</f>
        <v/>
      </c>
      <c r="V100" s="17">
        <f>IF(H100="","",IF(AND(D100&lt;&gt;"",COUNTIFS(E$7:E$506,E100,D$7:D$506,D100)&gt;1),"doppelt erfasst?",IF(AND(W100="ja",Y100=""),"XML-Datei ablegen",IF(X100&lt;&gt;"ja","Pflichtangaben prüfen",""))))</f>
        <v/>
      </c>
      <c r="W100" s="18" t="n"/>
      <c r="X100" s="18" t="n"/>
      <c r="Y100" s="11" t="n"/>
    </row>
    <row r="101">
      <c r="A101" s="9">
        <f>IF(E101="","",COUNTA(E$7:E101))</f>
        <v/>
      </c>
      <c r="B101" s="10" t="n"/>
      <c r="C101" s="10" t="n"/>
      <c r="D101" s="11" t="n"/>
      <c r="E101" s="11" t="n"/>
      <c r="F101" s="11" t="n"/>
      <c r="G101" s="11" t="n"/>
      <c r="H101" s="12" t="n"/>
      <c r="I101" s="13" t="n"/>
      <c r="J101" s="14">
        <f>IF(H101="","",ROUND(H101*I101,2))</f>
        <v/>
      </c>
      <c r="K101" s="14">
        <f>IF(H101="","",H101+N(J101))</f>
        <v/>
      </c>
      <c r="L101" s="9">
        <f>IF(E101="","",IFERROR(IF(INDEX(Lieferanten!$B$6:$B$205,MATCH(E101,Lieferanten!$A$6:$A$205,0))="",Einstellungen!$A$5,INDEX(Lieferanten!$B$6:$B$205,MATCH(E101,Lieferanten!$A$6:$A$205,0))),Einstellungen!$A$5))</f>
        <v/>
      </c>
      <c r="M101" s="15">
        <f>IF(C101="","",IF(N101&lt;&gt;"",N101,C101+L101))</f>
        <v/>
      </c>
      <c r="N101" s="10" t="n"/>
      <c r="O101" s="15">
        <f>IF(C101="","",IFERROR(IF(OR(INDEX(Lieferanten!$C$6:$C$205,MATCH(E101,Lieferanten!$A$6:$A$205,0))="",INDEX(Lieferanten!$D$6:$D$205,MATCH(E101,Lieferanten!$A$6:$A$205,0))=""),"",C101+INDEX(Lieferanten!$D$6:$D$205,MATCH(E101,Lieferanten!$A$6:$A$205,0))),""))</f>
        <v/>
      </c>
      <c r="P101" s="14">
        <f>IF(OR(H101="",O101=""),"",ROUND(K101*INDEX(Lieferanten!$C$6:$C$205,MATCH(E101,Lieferanten!$A$6:$A$205,0)),2))</f>
        <v/>
      </c>
      <c r="Q101" s="10" t="n"/>
      <c r="R101" s="12" t="n"/>
      <c r="S101" s="11" t="n"/>
      <c r="T101" s="14">
        <f>IF(H101="","",IF(U101="bezahlt",0,K101-N(R101)))</f>
        <v/>
      </c>
      <c r="U101" s="16">
        <f>IF(H101="","",IF(Q101&lt;&gt;"",IF(OR(R101="",R101&gt;=K101-N(P101)-0.005),"bezahlt","teilbezahlt"),IF(IF(O101="",FALSE,TODAY()&lt;=O101),"Skonto möglich",IF(IF(M101="",FALSE,TODAY()&gt;M101),"überfällig","offen"))))</f>
        <v/>
      </c>
      <c r="V101" s="17">
        <f>IF(H101="","",IF(AND(D101&lt;&gt;"",COUNTIFS(E$7:E$506,E101,D$7:D$506,D101)&gt;1),"doppelt erfasst?",IF(AND(W101="ja",Y101=""),"XML-Datei ablegen",IF(X101&lt;&gt;"ja","Pflichtangaben prüfen",""))))</f>
        <v/>
      </c>
      <c r="W101" s="18" t="n"/>
      <c r="X101" s="18" t="n"/>
      <c r="Y101" s="11" t="n"/>
    </row>
    <row r="102">
      <c r="A102" s="9">
        <f>IF(E102="","",COUNTA(E$7:E102))</f>
        <v/>
      </c>
      <c r="B102" s="10" t="n"/>
      <c r="C102" s="10" t="n"/>
      <c r="D102" s="11" t="n"/>
      <c r="E102" s="11" t="n"/>
      <c r="F102" s="11" t="n"/>
      <c r="G102" s="11" t="n"/>
      <c r="H102" s="12" t="n"/>
      <c r="I102" s="13" t="n"/>
      <c r="J102" s="14">
        <f>IF(H102="","",ROUND(H102*I102,2))</f>
        <v/>
      </c>
      <c r="K102" s="14">
        <f>IF(H102="","",H102+N(J102))</f>
        <v/>
      </c>
      <c r="L102" s="9">
        <f>IF(E102="","",IFERROR(IF(INDEX(Lieferanten!$B$6:$B$205,MATCH(E102,Lieferanten!$A$6:$A$205,0))="",Einstellungen!$A$5,INDEX(Lieferanten!$B$6:$B$205,MATCH(E102,Lieferanten!$A$6:$A$205,0))),Einstellungen!$A$5))</f>
        <v/>
      </c>
      <c r="M102" s="15">
        <f>IF(C102="","",IF(N102&lt;&gt;"",N102,C102+L102))</f>
        <v/>
      </c>
      <c r="N102" s="10" t="n"/>
      <c r="O102" s="15">
        <f>IF(C102="","",IFERROR(IF(OR(INDEX(Lieferanten!$C$6:$C$205,MATCH(E102,Lieferanten!$A$6:$A$205,0))="",INDEX(Lieferanten!$D$6:$D$205,MATCH(E102,Lieferanten!$A$6:$A$205,0))=""),"",C102+INDEX(Lieferanten!$D$6:$D$205,MATCH(E102,Lieferanten!$A$6:$A$205,0))),""))</f>
        <v/>
      </c>
      <c r="P102" s="14">
        <f>IF(OR(H102="",O102=""),"",ROUND(K102*INDEX(Lieferanten!$C$6:$C$205,MATCH(E102,Lieferanten!$A$6:$A$205,0)),2))</f>
        <v/>
      </c>
      <c r="Q102" s="10" t="n"/>
      <c r="R102" s="12" t="n"/>
      <c r="S102" s="11" t="n"/>
      <c r="T102" s="14">
        <f>IF(H102="","",IF(U102="bezahlt",0,K102-N(R102)))</f>
        <v/>
      </c>
      <c r="U102" s="16">
        <f>IF(H102="","",IF(Q102&lt;&gt;"",IF(OR(R102="",R102&gt;=K102-N(P102)-0.005),"bezahlt","teilbezahlt"),IF(IF(O102="",FALSE,TODAY()&lt;=O102),"Skonto möglich",IF(IF(M102="",FALSE,TODAY()&gt;M102),"überfällig","offen"))))</f>
        <v/>
      </c>
      <c r="V102" s="17">
        <f>IF(H102="","",IF(AND(D102&lt;&gt;"",COUNTIFS(E$7:E$506,E102,D$7:D$506,D102)&gt;1),"doppelt erfasst?",IF(AND(W102="ja",Y102=""),"XML-Datei ablegen",IF(X102&lt;&gt;"ja","Pflichtangaben prüfen",""))))</f>
        <v/>
      </c>
      <c r="W102" s="18" t="n"/>
      <c r="X102" s="18" t="n"/>
      <c r="Y102" s="11" t="n"/>
    </row>
    <row r="103">
      <c r="A103" s="9">
        <f>IF(E103="","",COUNTA(E$7:E103))</f>
        <v/>
      </c>
      <c r="B103" s="10" t="n"/>
      <c r="C103" s="10" t="n"/>
      <c r="D103" s="11" t="n"/>
      <c r="E103" s="11" t="n"/>
      <c r="F103" s="11" t="n"/>
      <c r="G103" s="11" t="n"/>
      <c r="H103" s="12" t="n"/>
      <c r="I103" s="13" t="n"/>
      <c r="J103" s="14">
        <f>IF(H103="","",ROUND(H103*I103,2))</f>
        <v/>
      </c>
      <c r="K103" s="14">
        <f>IF(H103="","",H103+N(J103))</f>
        <v/>
      </c>
      <c r="L103" s="9">
        <f>IF(E103="","",IFERROR(IF(INDEX(Lieferanten!$B$6:$B$205,MATCH(E103,Lieferanten!$A$6:$A$205,0))="",Einstellungen!$A$5,INDEX(Lieferanten!$B$6:$B$205,MATCH(E103,Lieferanten!$A$6:$A$205,0))),Einstellungen!$A$5))</f>
        <v/>
      </c>
      <c r="M103" s="15">
        <f>IF(C103="","",IF(N103&lt;&gt;"",N103,C103+L103))</f>
        <v/>
      </c>
      <c r="N103" s="10" t="n"/>
      <c r="O103" s="15">
        <f>IF(C103="","",IFERROR(IF(OR(INDEX(Lieferanten!$C$6:$C$205,MATCH(E103,Lieferanten!$A$6:$A$205,0))="",INDEX(Lieferanten!$D$6:$D$205,MATCH(E103,Lieferanten!$A$6:$A$205,0))=""),"",C103+INDEX(Lieferanten!$D$6:$D$205,MATCH(E103,Lieferanten!$A$6:$A$205,0))),""))</f>
        <v/>
      </c>
      <c r="P103" s="14">
        <f>IF(OR(H103="",O103=""),"",ROUND(K103*INDEX(Lieferanten!$C$6:$C$205,MATCH(E103,Lieferanten!$A$6:$A$205,0)),2))</f>
        <v/>
      </c>
      <c r="Q103" s="10" t="n"/>
      <c r="R103" s="12" t="n"/>
      <c r="S103" s="11" t="n"/>
      <c r="T103" s="14">
        <f>IF(H103="","",IF(U103="bezahlt",0,K103-N(R103)))</f>
        <v/>
      </c>
      <c r="U103" s="16">
        <f>IF(H103="","",IF(Q103&lt;&gt;"",IF(OR(R103="",R103&gt;=K103-N(P103)-0.005),"bezahlt","teilbezahlt"),IF(IF(O103="",FALSE,TODAY()&lt;=O103),"Skonto möglich",IF(IF(M103="",FALSE,TODAY()&gt;M103),"überfällig","offen"))))</f>
        <v/>
      </c>
      <c r="V103" s="17">
        <f>IF(H103="","",IF(AND(D103&lt;&gt;"",COUNTIFS(E$7:E$506,E103,D$7:D$506,D103)&gt;1),"doppelt erfasst?",IF(AND(W103="ja",Y103=""),"XML-Datei ablegen",IF(X103&lt;&gt;"ja","Pflichtangaben prüfen",""))))</f>
        <v/>
      </c>
      <c r="W103" s="18" t="n"/>
      <c r="X103" s="18" t="n"/>
      <c r="Y103" s="11" t="n"/>
    </row>
    <row r="104">
      <c r="A104" s="9">
        <f>IF(E104="","",COUNTA(E$7:E104))</f>
        <v/>
      </c>
      <c r="B104" s="10" t="n"/>
      <c r="C104" s="10" t="n"/>
      <c r="D104" s="11" t="n"/>
      <c r="E104" s="11" t="n"/>
      <c r="F104" s="11" t="n"/>
      <c r="G104" s="11" t="n"/>
      <c r="H104" s="12" t="n"/>
      <c r="I104" s="13" t="n"/>
      <c r="J104" s="14">
        <f>IF(H104="","",ROUND(H104*I104,2))</f>
        <v/>
      </c>
      <c r="K104" s="14">
        <f>IF(H104="","",H104+N(J104))</f>
        <v/>
      </c>
      <c r="L104" s="9">
        <f>IF(E104="","",IFERROR(IF(INDEX(Lieferanten!$B$6:$B$205,MATCH(E104,Lieferanten!$A$6:$A$205,0))="",Einstellungen!$A$5,INDEX(Lieferanten!$B$6:$B$205,MATCH(E104,Lieferanten!$A$6:$A$205,0))),Einstellungen!$A$5))</f>
        <v/>
      </c>
      <c r="M104" s="15">
        <f>IF(C104="","",IF(N104&lt;&gt;"",N104,C104+L104))</f>
        <v/>
      </c>
      <c r="N104" s="10" t="n"/>
      <c r="O104" s="15">
        <f>IF(C104="","",IFERROR(IF(OR(INDEX(Lieferanten!$C$6:$C$205,MATCH(E104,Lieferanten!$A$6:$A$205,0))="",INDEX(Lieferanten!$D$6:$D$205,MATCH(E104,Lieferanten!$A$6:$A$205,0))=""),"",C104+INDEX(Lieferanten!$D$6:$D$205,MATCH(E104,Lieferanten!$A$6:$A$205,0))),""))</f>
        <v/>
      </c>
      <c r="P104" s="14">
        <f>IF(OR(H104="",O104=""),"",ROUND(K104*INDEX(Lieferanten!$C$6:$C$205,MATCH(E104,Lieferanten!$A$6:$A$205,0)),2))</f>
        <v/>
      </c>
      <c r="Q104" s="10" t="n"/>
      <c r="R104" s="12" t="n"/>
      <c r="S104" s="11" t="n"/>
      <c r="T104" s="14">
        <f>IF(H104="","",IF(U104="bezahlt",0,K104-N(R104)))</f>
        <v/>
      </c>
      <c r="U104" s="16">
        <f>IF(H104="","",IF(Q104&lt;&gt;"",IF(OR(R104="",R104&gt;=K104-N(P104)-0.005),"bezahlt","teilbezahlt"),IF(IF(O104="",FALSE,TODAY()&lt;=O104),"Skonto möglich",IF(IF(M104="",FALSE,TODAY()&gt;M104),"überfällig","offen"))))</f>
        <v/>
      </c>
      <c r="V104" s="17">
        <f>IF(H104="","",IF(AND(D104&lt;&gt;"",COUNTIFS(E$7:E$506,E104,D$7:D$506,D104)&gt;1),"doppelt erfasst?",IF(AND(W104="ja",Y104=""),"XML-Datei ablegen",IF(X104&lt;&gt;"ja","Pflichtangaben prüfen",""))))</f>
        <v/>
      </c>
      <c r="W104" s="18" t="n"/>
      <c r="X104" s="18" t="n"/>
      <c r="Y104" s="11" t="n"/>
    </row>
    <row r="105">
      <c r="A105" s="9">
        <f>IF(E105="","",COUNTA(E$7:E105))</f>
        <v/>
      </c>
      <c r="B105" s="10" t="n"/>
      <c r="C105" s="10" t="n"/>
      <c r="D105" s="11" t="n"/>
      <c r="E105" s="11" t="n"/>
      <c r="F105" s="11" t="n"/>
      <c r="G105" s="11" t="n"/>
      <c r="H105" s="12" t="n"/>
      <c r="I105" s="13" t="n"/>
      <c r="J105" s="14">
        <f>IF(H105="","",ROUND(H105*I105,2))</f>
        <v/>
      </c>
      <c r="K105" s="14">
        <f>IF(H105="","",H105+N(J105))</f>
        <v/>
      </c>
      <c r="L105" s="9">
        <f>IF(E105="","",IFERROR(IF(INDEX(Lieferanten!$B$6:$B$205,MATCH(E105,Lieferanten!$A$6:$A$205,0))="",Einstellungen!$A$5,INDEX(Lieferanten!$B$6:$B$205,MATCH(E105,Lieferanten!$A$6:$A$205,0))),Einstellungen!$A$5))</f>
        <v/>
      </c>
      <c r="M105" s="15">
        <f>IF(C105="","",IF(N105&lt;&gt;"",N105,C105+L105))</f>
        <v/>
      </c>
      <c r="N105" s="10" t="n"/>
      <c r="O105" s="15">
        <f>IF(C105="","",IFERROR(IF(OR(INDEX(Lieferanten!$C$6:$C$205,MATCH(E105,Lieferanten!$A$6:$A$205,0))="",INDEX(Lieferanten!$D$6:$D$205,MATCH(E105,Lieferanten!$A$6:$A$205,0))=""),"",C105+INDEX(Lieferanten!$D$6:$D$205,MATCH(E105,Lieferanten!$A$6:$A$205,0))),""))</f>
        <v/>
      </c>
      <c r="P105" s="14">
        <f>IF(OR(H105="",O105=""),"",ROUND(K105*INDEX(Lieferanten!$C$6:$C$205,MATCH(E105,Lieferanten!$A$6:$A$205,0)),2))</f>
        <v/>
      </c>
      <c r="Q105" s="10" t="n"/>
      <c r="R105" s="12" t="n"/>
      <c r="S105" s="11" t="n"/>
      <c r="T105" s="14">
        <f>IF(H105="","",IF(U105="bezahlt",0,K105-N(R105)))</f>
        <v/>
      </c>
      <c r="U105" s="16">
        <f>IF(H105="","",IF(Q105&lt;&gt;"",IF(OR(R105="",R105&gt;=K105-N(P105)-0.005),"bezahlt","teilbezahlt"),IF(IF(O105="",FALSE,TODAY()&lt;=O105),"Skonto möglich",IF(IF(M105="",FALSE,TODAY()&gt;M105),"überfällig","offen"))))</f>
        <v/>
      </c>
      <c r="V105" s="17">
        <f>IF(H105="","",IF(AND(D105&lt;&gt;"",COUNTIFS(E$7:E$506,E105,D$7:D$506,D105)&gt;1),"doppelt erfasst?",IF(AND(W105="ja",Y105=""),"XML-Datei ablegen",IF(X105&lt;&gt;"ja","Pflichtangaben prüfen",""))))</f>
        <v/>
      </c>
      <c r="W105" s="18" t="n"/>
      <c r="X105" s="18" t="n"/>
      <c r="Y105" s="11" t="n"/>
    </row>
    <row r="106">
      <c r="A106" s="9">
        <f>IF(E106="","",COUNTA(E$7:E106))</f>
        <v/>
      </c>
      <c r="B106" s="10" t="n"/>
      <c r="C106" s="10" t="n"/>
      <c r="D106" s="11" t="n"/>
      <c r="E106" s="11" t="n"/>
      <c r="F106" s="11" t="n"/>
      <c r="G106" s="11" t="n"/>
      <c r="H106" s="12" t="n"/>
      <c r="I106" s="13" t="n"/>
      <c r="J106" s="14">
        <f>IF(H106="","",ROUND(H106*I106,2))</f>
        <v/>
      </c>
      <c r="K106" s="14">
        <f>IF(H106="","",H106+N(J106))</f>
        <v/>
      </c>
      <c r="L106" s="9">
        <f>IF(E106="","",IFERROR(IF(INDEX(Lieferanten!$B$6:$B$205,MATCH(E106,Lieferanten!$A$6:$A$205,0))="",Einstellungen!$A$5,INDEX(Lieferanten!$B$6:$B$205,MATCH(E106,Lieferanten!$A$6:$A$205,0))),Einstellungen!$A$5))</f>
        <v/>
      </c>
      <c r="M106" s="15">
        <f>IF(C106="","",IF(N106&lt;&gt;"",N106,C106+L106))</f>
        <v/>
      </c>
      <c r="N106" s="10" t="n"/>
      <c r="O106" s="15">
        <f>IF(C106="","",IFERROR(IF(OR(INDEX(Lieferanten!$C$6:$C$205,MATCH(E106,Lieferanten!$A$6:$A$205,0))="",INDEX(Lieferanten!$D$6:$D$205,MATCH(E106,Lieferanten!$A$6:$A$205,0))=""),"",C106+INDEX(Lieferanten!$D$6:$D$205,MATCH(E106,Lieferanten!$A$6:$A$205,0))),""))</f>
        <v/>
      </c>
      <c r="P106" s="14">
        <f>IF(OR(H106="",O106=""),"",ROUND(K106*INDEX(Lieferanten!$C$6:$C$205,MATCH(E106,Lieferanten!$A$6:$A$205,0)),2))</f>
        <v/>
      </c>
      <c r="Q106" s="10" t="n"/>
      <c r="R106" s="12" t="n"/>
      <c r="S106" s="11" t="n"/>
      <c r="T106" s="14">
        <f>IF(H106="","",IF(U106="bezahlt",0,K106-N(R106)))</f>
        <v/>
      </c>
      <c r="U106" s="16">
        <f>IF(H106="","",IF(Q106&lt;&gt;"",IF(OR(R106="",R106&gt;=K106-N(P106)-0.005),"bezahlt","teilbezahlt"),IF(IF(O106="",FALSE,TODAY()&lt;=O106),"Skonto möglich",IF(IF(M106="",FALSE,TODAY()&gt;M106),"überfällig","offen"))))</f>
        <v/>
      </c>
      <c r="V106" s="17">
        <f>IF(H106="","",IF(AND(D106&lt;&gt;"",COUNTIFS(E$7:E$506,E106,D$7:D$506,D106)&gt;1),"doppelt erfasst?",IF(AND(W106="ja",Y106=""),"XML-Datei ablegen",IF(X106&lt;&gt;"ja","Pflichtangaben prüfen",""))))</f>
        <v/>
      </c>
      <c r="W106" s="18" t="n"/>
      <c r="X106" s="18" t="n"/>
      <c r="Y106" s="11" t="n"/>
    </row>
    <row r="107">
      <c r="A107" s="9">
        <f>IF(E107="","",COUNTA(E$7:E107))</f>
        <v/>
      </c>
      <c r="B107" s="10" t="n"/>
      <c r="C107" s="10" t="n"/>
      <c r="D107" s="11" t="n"/>
      <c r="E107" s="11" t="n"/>
      <c r="F107" s="11" t="n"/>
      <c r="G107" s="11" t="n"/>
      <c r="H107" s="12" t="n"/>
      <c r="I107" s="13" t="n"/>
      <c r="J107" s="14">
        <f>IF(H107="","",ROUND(H107*I107,2))</f>
        <v/>
      </c>
      <c r="K107" s="14">
        <f>IF(H107="","",H107+N(J107))</f>
        <v/>
      </c>
      <c r="L107" s="9">
        <f>IF(E107="","",IFERROR(IF(INDEX(Lieferanten!$B$6:$B$205,MATCH(E107,Lieferanten!$A$6:$A$205,0))="",Einstellungen!$A$5,INDEX(Lieferanten!$B$6:$B$205,MATCH(E107,Lieferanten!$A$6:$A$205,0))),Einstellungen!$A$5))</f>
        <v/>
      </c>
      <c r="M107" s="15">
        <f>IF(C107="","",IF(N107&lt;&gt;"",N107,C107+L107))</f>
        <v/>
      </c>
      <c r="N107" s="10" t="n"/>
      <c r="O107" s="15">
        <f>IF(C107="","",IFERROR(IF(OR(INDEX(Lieferanten!$C$6:$C$205,MATCH(E107,Lieferanten!$A$6:$A$205,0))="",INDEX(Lieferanten!$D$6:$D$205,MATCH(E107,Lieferanten!$A$6:$A$205,0))=""),"",C107+INDEX(Lieferanten!$D$6:$D$205,MATCH(E107,Lieferanten!$A$6:$A$205,0))),""))</f>
        <v/>
      </c>
      <c r="P107" s="14">
        <f>IF(OR(H107="",O107=""),"",ROUND(K107*INDEX(Lieferanten!$C$6:$C$205,MATCH(E107,Lieferanten!$A$6:$A$205,0)),2))</f>
        <v/>
      </c>
      <c r="Q107" s="10" t="n"/>
      <c r="R107" s="12" t="n"/>
      <c r="S107" s="11" t="n"/>
      <c r="T107" s="14">
        <f>IF(H107="","",IF(U107="bezahlt",0,K107-N(R107)))</f>
        <v/>
      </c>
      <c r="U107" s="16">
        <f>IF(H107="","",IF(Q107&lt;&gt;"",IF(OR(R107="",R107&gt;=K107-N(P107)-0.005),"bezahlt","teilbezahlt"),IF(IF(O107="",FALSE,TODAY()&lt;=O107),"Skonto möglich",IF(IF(M107="",FALSE,TODAY()&gt;M107),"überfällig","offen"))))</f>
        <v/>
      </c>
      <c r="V107" s="17">
        <f>IF(H107="","",IF(AND(D107&lt;&gt;"",COUNTIFS(E$7:E$506,E107,D$7:D$506,D107)&gt;1),"doppelt erfasst?",IF(AND(W107="ja",Y107=""),"XML-Datei ablegen",IF(X107&lt;&gt;"ja","Pflichtangaben prüfen",""))))</f>
        <v/>
      </c>
      <c r="W107" s="18" t="n"/>
      <c r="X107" s="18" t="n"/>
      <c r="Y107" s="11" t="n"/>
    </row>
    <row r="108">
      <c r="A108" s="9">
        <f>IF(E108="","",COUNTA(E$7:E108))</f>
        <v/>
      </c>
      <c r="B108" s="10" t="n"/>
      <c r="C108" s="10" t="n"/>
      <c r="D108" s="11" t="n"/>
      <c r="E108" s="11" t="n"/>
      <c r="F108" s="11" t="n"/>
      <c r="G108" s="11" t="n"/>
      <c r="H108" s="12" t="n"/>
      <c r="I108" s="13" t="n"/>
      <c r="J108" s="14">
        <f>IF(H108="","",ROUND(H108*I108,2))</f>
        <v/>
      </c>
      <c r="K108" s="14">
        <f>IF(H108="","",H108+N(J108))</f>
        <v/>
      </c>
      <c r="L108" s="9">
        <f>IF(E108="","",IFERROR(IF(INDEX(Lieferanten!$B$6:$B$205,MATCH(E108,Lieferanten!$A$6:$A$205,0))="",Einstellungen!$A$5,INDEX(Lieferanten!$B$6:$B$205,MATCH(E108,Lieferanten!$A$6:$A$205,0))),Einstellungen!$A$5))</f>
        <v/>
      </c>
      <c r="M108" s="15">
        <f>IF(C108="","",IF(N108&lt;&gt;"",N108,C108+L108))</f>
        <v/>
      </c>
      <c r="N108" s="10" t="n"/>
      <c r="O108" s="15">
        <f>IF(C108="","",IFERROR(IF(OR(INDEX(Lieferanten!$C$6:$C$205,MATCH(E108,Lieferanten!$A$6:$A$205,0))="",INDEX(Lieferanten!$D$6:$D$205,MATCH(E108,Lieferanten!$A$6:$A$205,0))=""),"",C108+INDEX(Lieferanten!$D$6:$D$205,MATCH(E108,Lieferanten!$A$6:$A$205,0))),""))</f>
        <v/>
      </c>
      <c r="P108" s="14">
        <f>IF(OR(H108="",O108=""),"",ROUND(K108*INDEX(Lieferanten!$C$6:$C$205,MATCH(E108,Lieferanten!$A$6:$A$205,0)),2))</f>
        <v/>
      </c>
      <c r="Q108" s="10" t="n"/>
      <c r="R108" s="12" t="n"/>
      <c r="S108" s="11" t="n"/>
      <c r="T108" s="14">
        <f>IF(H108="","",IF(U108="bezahlt",0,K108-N(R108)))</f>
        <v/>
      </c>
      <c r="U108" s="16">
        <f>IF(H108="","",IF(Q108&lt;&gt;"",IF(OR(R108="",R108&gt;=K108-N(P108)-0.005),"bezahlt","teilbezahlt"),IF(IF(O108="",FALSE,TODAY()&lt;=O108),"Skonto möglich",IF(IF(M108="",FALSE,TODAY()&gt;M108),"überfällig","offen"))))</f>
        <v/>
      </c>
      <c r="V108" s="17">
        <f>IF(H108="","",IF(AND(D108&lt;&gt;"",COUNTIFS(E$7:E$506,E108,D$7:D$506,D108)&gt;1),"doppelt erfasst?",IF(AND(W108="ja",Y108=""),"XML-Datei ablegen",IF(X108&lt;&gt;"ja","Pflichtangaben prüfen",""))))</f>
        <v/>
      </c>
      <c r="W108" s="18" t="n"/>
      <c r="X108" s="18" t="n"/>
      <c r="Y108" s="11" t="n"/>
    </row>
    <row r="109">
      <c r="A109" s="9">
        <f>IF(E109="","",COUNTA(E$7:E109))</f>
        <v/>
      </c>
      <c r="B109" s="10" t="n"/>
      <c r="C109" s="10" t="n"/>
      <c r="D109" s="11" t="n"/>
      <c r="E109" s="11" t="n"/>
      <c r="F109" s="11" t="n"/>
      <c r="G109" s="11" t="n"/>
      <c r="H109" s="12" t="n"/>
      <c r="I109" s="13" t="n"/>
      <c r="J109" s="14">
        <f>IF(H109="","",ROUND(H109*I109,2))</f>
        <v/>
      </c>
      <c r="K109" s="14">
        <f>IF(H109="","",H109+N(J109))</f>
        <v/>
      </c>
      <c r="L109" s="9">
        <f>IF(E109="","",IFERROR(IF(INDEX(Lieferanten!$B$6:$B$205,MATCH(E109,Lieferanten!$A$6:$A$205,0))="",Einstellungen!$A$5,INDEX(Lieferanten!$B$6:$B$205,MATCH(E109,Lieferanten!$A$6:$A$205,0))),Einstellungen!$A$5))</f>
        <v/>
      </c>
      <c r="M109" s="15">
        <f>IF(C109="","",IF(N109&lt;&gt;"",N109,C109+L109))</f>
        <v/>
      </c>
      <c r="N109" s="10" t="n"/>
      <c r="O109" s="15">
        <f>IF(C109="","",IFERROR(IF(OR(INDEX(Lieferanten!$C$6:$C$205,MATCH(E109,Lieferanten!$A$6:$A$205,0))="",INDEX(Lieferanten!$D$6:$D$205,MATCH(E109,Lieferanten!$A$6:$A$205,0))=""),"",C109+INDEX(Lieferanten!$D$6:$D$205,MATCH(E109,Lieferanten!$A$6:$A$205,0))),""))</f>
        <v/>
      </c>
      <c r="P109" s="14">
        <f>IF(OR(H109="",O109=""),"",ROUND(K109*INDEX(Lieferanten!$C$6:$C$205,MATCH(E109,Lieferanten!$A$6:$A$205,0)),2))</f>
        <v/>
      </c>
      <c r="Q109" s="10" t="n"/>
      <c r="R109" s="12" t="n"/>
      <c r="S109" s="11" t="n"/>
      <c r="T109" s="14">
        <f>IF(H109="","",IF(U109="bezahlt",0,K109-N(R109)))</f>
        <v/>
      </c>
      <c r="U109" s="16">
        <f>IF(H109="","",IF(Q109&lt;&gt;"",IF(OR(R109="",R109&gt;=K109-N(P109)-0.005),"bezahlt","teilbezahlt"),IF(IF(O109="",FALSE,TODAY()&lt;=O109),"Skonto möglich",IF(IF(M109="",FALSE,TODAY()&gt;M109),"überfällig","offen"))))</f>
        <v/>
      </c>
      <c r="V109" s="17">
        <f>IF(H109="","",IF(AND(D109&lt;&gt;"",COUNTIFS(E$7:E$506,E109,D$7:D$506,D109)&gt;1),"doppelt erfasst?",IF(AND(W109="ja",Y109=""),"XML-Datei ablegen",IF(X109&lt;&gt;"ja","Pflichtangaben prüfen",""))))</f>
        <v/>
      </c>
      <c r="W109" s="18" t="n"/>
      <c r="X109" s="18" t="n"/>
      <c r="Y109" s="11" t="n"/>
    </row>
    <row r="110">
      <c r="A110" s="9">
        <f>IF(E110="","",COUNTA(E$7:E110))</f>
        <v/>
      </c>
      <c r="B110" s="10" t="n"/>
      <c r="C110" s="10" t="n"/>
      <c r="D110" s="11" t="n"/>
      <c r="E110" s="11" t="n"/>
      <c r="F110" s="11" t="n"/>
      <c r="G110" s="11" t="n"/>
      <c r="H110" s="12" t="n"/>
      <c r="I110" s="13" t="n"/>
      <c r="J110" s="14">
        <f>IF(H110="","",ROUND(H110*I110,2))</f>
        <v/>
      </c>
      <c r="K110" s="14">
        <f>IF(H110="","",H110+N(J110))</f>
        <v/>
      </c>
      <c r="L110" s="9">
        <f>IF(E110="","",IFERROR(IF(INDEX(Lieferanten!$B$6:$B$205,MATCH(E110,Lieferanten!$A$6:$A$205,0))="",Einstellungen!$A$5,INDEX(Lieferanten!$B$6:$B$205,MATCH(E110,Lieferanten!$A$6:$A$205,0))),Einstellungen!$A$5))</f>
        <v/>
      </c>
      <c r="M110" s="15">
        <f>IF(C110="","",IF(N110&lt;&gt;"",N110,C110+L110))</f>
        <v/>
      </c>
      <c r="N110" s="10" t="n"/>
      <c r="O110" s="15">
        <f>IF(C110="","",IFERROR(IF(OR(INDEX(Lieferanten!$C$6:$C$205,MATCH(E110,Lieferanten!$A$6:$A$205,0))="",INDEX(Lieferanten!$D$6:$D$205,MATCH(E110,Lieferanten!$A$6:$A$205,0))=""),"",C110+INDEX(Lieferanten!$D$6:$D$205,MATCH(E110,Lieferanten!$A$6:$A$205,0))),""))</f>
        <v/>
      </c>
      <c r="P110" s="14">
        <f>IF(OR(H110="",O110=""),"",ROUND(K110*INDEX(Lieferanten!$C$6:$C$205,MATCH(E110,Lieferanten!$A$6:$A$205,0)),2))</f>
        <v/>
      </c>
      <c r="Q110" s="10" t="n"/>
      <c r="R110" s="12" t="n"/>
      <c r="S110" s="11" t="n"/>
      <c r="T110" s="14">
        <f>IF(H110="","",IF(U110="bezahlt",0,K110-N(R110)))</f>
        <v/>
      </c>
      <c r="U110" s="16">
        <f>IF(H110="","",IF(Q110&lt;&gt;"",IF(OR(R110="",R110&gt;=K110-N(P110)-0.005),"bezahlt","teilbezahlt"),IF(IF(O110="",FALSE,TODAY()&lt;=O110),"Skonto möglich",IF(IF(M110="",FALSE,TODAY()&gt;M110),"überfällig","offen"))))</f>
        <v/>
      </c>
      <c r="V110" s="17">
        <f>IF(H110="","",IF(AND(D110&lt;&gt;"",COUNTIFS(E$7:E$506,E110,D$7:D$506,D110)&gt;1),"doppelt erfasst?",IF(AND(W110="ja",Y110=""),"XML-Datei ablegen",IF(X110&lt;&gt;"ja","Pflichtangaben prüfen",""))))</f>
        <v/>
      </c>
      <c r="W110" s="18" t="n"/>
      <c r="X110" s="18" t="n"/>
      <c r="Y110" s="11" t="n"/>
    </row>
    <row r="111">
      <c r="A111" s="9">
        <f>IF(E111="","",COUNTA(E$7:E111))</f>
        <v/>
      </c>
      <c r="B111" s="10" t="n"/>
      <c r="C111" s="10" t="n"/>
      <c r="D111" s="11" t="n"/>
      <c r="E111" s="11" t="n"/>
      <c r="F111" s="11" t="n"/>
      <c r="G111" s="11" t="n"/>
      <c r="H111" s="12" t="n"/>
      <c r="I111" s="13" t="n"/>
      <c r="J111" s="14">
        <f>IF(H111="","",ROUND(H111*I111,2))</f>
        <v/>
      </c>
      <c r="K111" s="14">
        <f>IF(H111="","",H111+N(J111))</f>
        <v/>
      </c>
      <c r="L111" s="9">
        <f>IF(E111="","",IFERROR(IF(INDEX(Lieferanten!$B$6:$B$205,MATCH(E111,Lieferanten!$A$6:$A$205,0))="",Einstellungen!$A$5,INDEX(Lieferanten!$B$6:$B$205,MATCH(E111,Lieferanten!$A$6:$A$205,0))),Einstellungen!$A$5))</f>
        <v/>
      </c>
      <c r="M111" s="15">
        <f>IF(C111="","",IF(N111&lt;&gt;"",N111,C111+L111))</f>
        <v/>
      </c>
      <c r="N111" s="10" t="n"/>
      <c r="O111" s="15">
        <f>IF(C111="","",IFERROR(IF(OR(INDEX(Lieferanten!$C$6:$C$205,MATCH(E111,Lieferanten!$A$6:$A$205,0))="",INDEX(Lieferanten!$D$6:$D$205,MATCH(E111,Lieferanten!$A$6:$A$205,0))=""),"",C111+INDEX(Lieferanten!$D$6:$D$205,MATCH(E111,Lieferanten!$A$6:$A$205,0))),""))</f>
        <v/>
      </c>
      <c r="P111" s="14">
        <f>IF(OR(H111="",O111=""),"",ROUND(K111*INDEX(Lieferanten!$C$6:$C$205,MATCH(E111,Lieferanten!$A$6:$A$205,0)),2))</f>
        <v/>
      </c>
      <c r="Q111" s="10" t="n"/>
      <c r="R111" s="12" t="n"/>
      <c r="S111" s="11" t="n"/>
      <c r="T111" s="14">
        <f>IF(H111="","",IF(U111="bezahlt",0,K111-N(R111)))</f>
        <v/>
      </c>
      <c r="U111" s="16">
        <f>IF(H111="","",IF(Q111&lt;&gt;"",IF(OR(R111="",R111&gt;=K111-N(P111)-0.005),"bezahlt","teilbezahlt"),IF(IF(O111="",FALSE,TODAY()&lt;=O111),"Skonto möglich",IF(IF(M111="",FALSE,TODAY()&gt;M111),"überfällig","offen"))))</f>
        <v/>
      </c>
      <c r="V111" s="17">
        <f>IF(H111="","",IF(AND(D111&lt;&gt;"",COUNTIFS(E$7:E$506,E111,D$7:D$506,D111)&gt;1),"doppelt erfasst?",IF(AND(W111="ja",Y111=""),"XML-Datei ablegen",IF(X111&lt;&gt;"ja","Pflichtangaben prüfen",""))))</f>
        <v/>
      </c>
      <c r="W111" s="18" t="n"/>
      <c r="X111" s="18" t="n"/>
      <c r="Y111" s="11" t="n"/>
    </row>
    <row r="112">
      <c r="A112" s="9">
        <f>IF(E112="","",COUNTA(E$7:E112))</f>
        <v/>
      </c>
      <c r="B112" s="10" t="n"/>
      <c r="C112" s="10" t="n"/>
      <c r="D112" s="11" t="n"/>
      <c r="E112" s="11" t="n"/>
      <c r="F112" s="11" t="n"/>
      <c r="G112" s="11" t="n"/>
      <c r="H112" s="12" t="n"/>
      <c r="I112" s="13" t="n"/>
      <c r="J112" s="14">
        <f>IF(H112="","",ROUND(H112*I112,2))</f>
        <v/>
      </c>
      <c r="K112" s="14">
        <f>IF(H112="","",H112+N(J112))</f>
        <v/>
      </c>
      <c r="L112" s="9">
        <f>IF(E112="","",IFERROR(IF(INDEX(Lieferanten!$B$6:$B$205,MATCH(E112,Lieferanten!$A$6:$A$205,0))="",Einstellungen!$A$5,INDEX(Lieferanten!$B$6:$B$205,MATCH(E112,Lieferanten!$A$6:$A$205,0))),Einstellungen!$A$5))</f>
        <v/>
      </c>
      <c r="M112" s="15">
        <f>IF(C112="","",IF(N112&lt;&gt;"",N112,C112+L112))</f>
        <v/>
      </c>
      <c r="N112" s="10" t="n"/>
      <c r="O112" s="15">
        <f>IF(C112="","",IFERROR(IF(OR(INDEX(Lieferanten!$C$6:$C$205,MATCH(E112,Lieferanten!$A$6:$A$205,0))="",INDEX(Lieferanten!$D$6:$D$205,MATCH(E112,Lieferanten!$A$6:$A$205,0))=""),"",C112+INDEX(Lieferanten!$D$6:$D$205,MATCH(E112,Lieferanten!$A$6:$A$205,0))),""))</f>
        <v/>
      </c>
      <c r="P112" s="14">
        <f>IF(OR(H112="",O112=""),"",ROUND(K112*INDEX(Lieferanten!$C$6:$C$205,MATCH(E112,Lieferanten!$A$6:$A$205,0)),2))</f>
        <v/>
      </c>
      <c r="Q112" s="10" t="n"/>
      <c r="R112" s="12" t="n"/>
      <c r="S112" s="11" t="n"/>
      <c r="T112" s="14">
        <f>IF(H112="","",IF(U112="bezahlt",0,K112-N(R112)))</f>
        <v/>
      </c>
      <c r="U112" s="16">
        <f>IF(H112="","",IF(Q112&lt;&gt;"",IF(OR(R112="",R112&gt;=K112-N(P112)-0.005),"bezahlt","teilbezahlt"),IF(IF(O112="",FALSE,TODAY()&lt;=O112),"Skonto möglich",IF(IF(M112="",FALSE,TODAY()&gt;M112),"überfällig","offen"))))</f>
        <v/>
      </c>
      <c r="V112" s="17">
        <f>IF(H112="","",IF(AND(D112&lt;&gt;"",COUNTIFS(E$7:E$506,E112,D$7:D$506,D112)&gt;1),"doppelt erfasst?",IF(AND(W112="ja",Y112=""),"XML-Datei ablegen",IF(X112&lt;&gt;"ja","Pflichtangaben prüfen",""))))</f>
        <v/>
      </c>
      <c r="W112" s="18" t="n"/>
      <c r="X112" s="18" t="n"/>
      <c r="Y112" s="11" t="n"/>
    </row>
    <row r="113">
      <c r="A113" s="9">
        <f>IF(E113="","",COUNTA(E$7:E113))</f>
        <v/>
      </c>
      <c r="B113" s="10" t="n"/>
      <c r="C113" s="10" t="n"/>
      <c r="D113" s="11" t="n"/>
      <c r="E113" s="11" t="n"/>
      <c r="F113" s="11" t="n"/>
      <c r="G113" s="11" t="n"/>
      <c r="H113" s="12" t="n"/>
      <c r="I113" s="13" t="n"/>
      <c r="J113" s="14">
        <f>IF(H113="","",ROUND(H113*I113,2))</f>
        <v/>
      </c>
      <c r="K113" s="14">
        <f>IF(H113="","",H113+N(J113))</f>
        <v/>
      </c>
      <c r="L113" s="9">
        <f>IF(E113="","",IFERROR(IF(INDEX(Lieferanten!$B$6:$B$205,MATCH(E113,Lieferanten!$A$6:$A$205,0))="",Einstellungen!$A$5,INDEX(Lieferanten!$B$6:$B$205,MATCH(E113,Lieferanten!$A$6:$A$205,0))),Einstellungen!$A$5))</f>
        <v/>
      </c>
      <c r="M113" s="15">
        <f>IF(C113="","",IF(N113&lt;&gt;"",N113,C113+L113))</f>
        <v/>
      </c>
      <c r="N113" s="10" t="n"/>
      <c r="O113" s="15">
        <f>IF(C113="","",IFERROR(IF(OR(INDEX(Lieferanten!$C$6:$C$205,MATCH(E113,Lieferanten!$A$6:$A$205,0))="",INDEX(Lieferanten!$D$6:$D$205,MATCH(E113,Lieferanten!$A$6:$A$205,0))=""),"",C113+INDEX(Lieferanten!$D$6:$D$205,MATCH(E113,Lieferanten!$A$6:$A$205,0))),""))</f>
        <v/>
      </c>
      <c r="P113" s="14">
        <f>IF(OR(H113="",O113=""),"",ROUND(K113*INDEX(Lieferanten!$C$6:$C$205,MATCH(E113,Lieferanten!$A$6:$A$205,0)),2))</f>
        <v/>
      </c>
      <c r="Q113" s="10" t="n"/>
      <c r="R113" s="12" t="n"/>
      <c r="S113" s="11" t="n"/>
      <c r="T113" s="14">
        <f>IF(H113="","",IF(U113="bezahlt",0,K113-N(R113)))</f>
        <v/>
      </c>
      <c r="U113" s="16">
        <f>IF(H113="","",IF(Q113&lt;&gt;"",IF(OR(R113="",R113&gt;=K113-N(P113)-0.005),"bezahlt","teilbezahlt"),IF(IF(O113="",FALSE,TODAY()&lt;=O113),"Skonto möglich",IF(IF(M113="",FALSE,TODAY()&gt;M113),"überfällig","offen"))))</f>
        <v/>
      </c>
      <c r="V113" s="17">
        <f>IF(H113="","",IF(AND(D113&lt;&gt;"",COUNTIFS(E$7:E$506,E113,D$7:D$506,D113)&gt;1),"doppelt erfasst?",IF(AND(W113="ja",Y113=""),"XML-Datei ablegen",IF(X113&lt;&gt;"ja","Pflichtangaben prüfen",""))))</f>
        <v/>
      </c>
      <c r="W113" s="18" t="n"/>
      <c r="X113" s="18" t="n"/>
      <c r="Y113" s="11" t="n"/>
    </row>
    <row r="114">
      <c r="A114" s="9">
        <f>IF(E114="","",COUNTA(E$7:E114))</f>
        <v/>
      </c>
      <c r="B114" s="10" t="n"/>
      <c r="C114" s="10" t="n"/>
      <c r="D114" s="11" t="n"/>
      <c r="E114" s="11" t="n"/>
      <c r="F114" s="11" t="n"/>
      <c r="G114" s="11" t="n"/>
      <c r="H114" s="12" t="n"/>
      <c r="I114" s="13" t="n"/>
      <c r="J114" s="14">
        <f>IF(H114="","",ROUND(H114*I114,2))</f>
        <v/>
      </c>
      <c r="K114" s="14">
        <f>IF(H114="","",H114+N(J114))</f>
        <v/>
      </c>
      <c r="L114" s="9">
        <f>IF(E114="","",IFERROR(IF(INDEX(Lieferanten!$B$6:$B$205,MATCH(E114,Lieferanten!$A$6:$A$205,0))="",Einstellungen!$A$5,INDEX(Lieferanten!$B$6:$B$205,MATCH(E114,Lieferanten!$A$6:$A$205,0))),Einstellungen!$A$5))</f>
        <v/>
      </c>
      <c r="M114" s="15">
        <f>IF(C114="","",IF(N114&lt;&gt;"",N114,C114+L114))</f>
        <v/>
      </c>
      <c r="N114" s="10" t="n"/>
      <c r="O114" s="15">
        <f>IF(C114="","",IFERROR(IF(OR(INDEX(Lieferanten!$C$6:$C$205,MATCH(E114,Lieferanten!$A$6:$A$205,0))="",INDEX(Lieferanten!$D$6:$D$205,MATCH(E114,Lieferanten!$A$6:$A$205,0))=""),"",C114+INDEX(Lieferanten!$D$6:$D$205,MATCH(E114,Lieferanten!$A$6:$A$205,0))),""))</f>
        <v/>
      </c>
      <c r="P114" s="14">
        <f>IF(OR(H114="",O114=""),"",ROUND(K114*INDEX(Lieferanten!$C$6:$C$205,MATCH(E114,Lieferanten!$A$6:$A$205,0)),2))</f>
        <v/>
      </c>
      <c r="Q114" s="10" t="n"/>
      <c r="R114" s="12" t="n"/>
      <c r="S114" s="11" t="n"/>
      <c r="T114" s="14">
        <f>IF(H114="","",IF(U114="bezahlt",0,K114-N(R114)))</f>
        <v/>
      </c>
      <c r="U114" s="16">
        <f>IF(H114="","",IF(Q114&lt;&gt;"",IF(OR(R114="",R114&gt;=K114-N(P114)-0.005),"bezahlt","teilbezahlt"),IF(IF(O114="",FALSE,TODAY()&lt;=O114),"Skonto möglich",IF(IF(M114="",FALSE,TODAY()&gt;M114),"überfällig","offen"))))</f>
        <v/>
      </c>
      <c r="V114" s="17">
        <f>IF(H114="","",IF(AND(D114&lt;&gt;"",COUNTIFS(E$7:E$506,E114,D$7:D$506,D114)&gt;1),"doppelt erfasst?",IF(AND(W114="ja",Y114=""),"XML-Datei ablegen",IF(X114&lt;&gt;"ja","Pflichtangaben prüfen",""))))</f>
        <v/>
      </c>
      <c r="W114" s="18" t="n"/>
      <c r="X114" s="18" t="n"/>
      <c r="Y114" s="11" t="n"/>
    </row>
    <row r="115">
      <c r="A115" s="9">
        <f>IF(E115="","",COUNTA(E$7:E115))</f>
        <v/>
      </c>
      <c r="B115" s="10" t="n"/>
      <c r="C115" s="10" t="n"/>
      <c r="D115" s="11" t="n"/>
      <c r="E115" s="11" t="n"/>
      <c r="F115" s="11" t="n"/>
      <c r="G115" s="11" t="n"/>
      <c r="H115" s="12" t="n"/>
      <c r="I115" s="13" t="n"/>
      <c r="J115" s="14">
        <f>IF(H115="","",ROUND(H115*I115,2))</f>
        <v/>
      </c>
      <c r="K115" s="14">
        <f>IF(H115="","",H115+N(J115))</f>
        <v/>
      </c>
      <c r="L115" s="9">
        <f>IF(E115="","",IFERROR(IF(INDEX(Lieferanten!$B$6:$B$205,MATCH(E115,Lieferanten!$A$6:$A$205,0))="",Einstellungen!$A$5,INDEX(Lieferanten!$B$6:$B$205,MATCH(E115,Lieferanten!$A$6:$A$205,0))),Einstellungen!$A$5))</f>
        <v/>
      </c>
      <c r="M115" s="15">
        <f>IF(C115="","",IF(N115&lt;&gt;"",N115,C115+L115))</f>
        <v/>
      </c>
      <c r="N115" s="10" t="n"/>
      <c r="O115" s="15">
        <f>IF(C115="","",IFERROR(IF(OR(INDEX(Lieferanten!$C$6:$C$205,MATCH(E115,Lieferanten!$A$6:$A$205,0))="",INDEX(Lieferanten!$D$6:$D$205,MATCH(E115,Lieferanten!$A$6:$A$205,0))=""),"",C115+INDEX(Lieferanten!$D$6:$D$205,MATCH(E115,Lieferanten!$A$6:$A$205,0))),""))</f>
        <v/>
      </c>
      <c r="P115" s="14">
        <f>IF(OR(H115="",O115=""),"",ROUND(K115*INDEX(Lieferanten!$C$6:$C$205,MATCH(E115,Lieferanten!$A$6:$A$205,0)),2))</f>
        <v/>
      </c>
      <c r="Q115" s="10" t="n"/>
      <c r="R115" s="12" t="n"/>
      <c r="S115" s="11" t="n"/>
      <c r="T115" s="14">
        <f>IF(H115="","",IF(U115="bezahlt",0,K115-N(R115)))</f>
        <v/>
      </c>
      <c r="U115" s="16">
        <f>IF(H115="","",IF(Q115&lt;&gt;"",IF(OR(R115="",R115&gt;=K115-N(P115)-0.005),"bezahlt","teilbezahlt"),IF(IF(O115="",FALSE,TODAY()&lt;=O115),"Skonto möglich",IF(IF(M115="",FALSE,TODAY()&gt;M115),"überfällig","offen"))))</f>
        <v/>
      </c>
      <c r="V115" s="17">
        <f>IF(H115="","",IF(AND(D115&lt;&gt;"",COUNTIFS(E$7:E$506,E115,D$7:D$506,D115)&gt;1),"doppelt erfasst?",IF(AND(W115="ja",Y115=""),"XML-Datei ablegen",IF(X115&lt;&gt;"ja","Pflichtangaben prüfen",""))))</f>
        <v/>
      </c>
      <c r="W115" s="18" t="n"/>
      <c r="X115" s="18" t="n"/>
      <c r="Y115" s="11" t="n"/>
    </row>
    <row r="116">
      <c r="A116" s="9">
        <f>IF(E116="","",COUNTA(E$7:E116))</f>
        <v/>
      </c>
      <c r="B116" s="10" t="n"/>
      <c r="C116" s="10" t="n"/>
      <c r="D116" s="11" t="n"/>
      <c r="E116" s="11" t="n"/>
      <c r="F116" s="11" t="n"/>
      <c r="G116" s="11" t="n"/>
      <c r="H116" s="12" t="n"/>
      <c r="I116" s="13" t="n"/>
      <c r="J116" s="14">
        <f>IF(H116="","",ROUND(H116*I116,2))</f>
        <v/>
      </c>
      <c r="K116" s="14">
        <f>IF(H116="","",H116+N(J116))</f>
        <v/>
      </c>
      <c r="L116" s="9">
        <f>IF(E116="","",IFERROR(IF(INDEX(Lieferanten!$B$6:$B$205,MATCH(E116,Lieferanten!$A$6:$A$205,0))="",Einstellungen!$A$5,INDEX(Lieferanten!$B$6:$B$205,MATCH(E116,Lieferanten!$A$6:$A$205,0))),Einstellungen!$A$5))</f>
        <v/>
      </c>
      <c r="M116" s="15">
        <f>IF(C116="","",IF(N116&lt;&gt;"",N116,C116+L116))</f>
        <v/>
      </c>
      <c r="N116" s="10" t="n"/>
      <c r="O116" s="15">
        <f>IF(C116="","",IFERROR(IF(OR(INDEX(Lieferanten!$C$6:$C$205,MATCH(E116,Lieferanten!$A$6:$A$205,0))="",INDEX(Lieferanten!$D$6:$D$205,MATCH(E116,Lieferanten!$A$6:$A$205,0))=""),"",C116+INDEX(Lieferanten!$D$6:$D$205,MATCH(E116,Lieferanten!$A$6:$A$205,0))),""))</f>
        <v/>
      </c>
      <c r="P116" s="14">
        <f>IF(OR(H116="",O116=""),"",ROUND(K116*INDEX(Lieferanten!$C$6:$C$205,MATCH(E116,Lieferanten!$A$6:$A$205,0)),2))</f>
        <v/>
      </c>
      <c r="Q116" s="10" t="n"/>
      <c r="R116" s="12" t="n"/>
      <c r="S116" s="11" t="n"/>
      <c r="T116" s="14">
        <f>IF(H116="","",IF(U116="bezahlt",0,K116-N(R116)))</f>
        <v/>
      </c>
      <c r="U116" s="16">
        <f>IF(H116="","",IF(Q116&lt;&gt;"",IF(OR(R116="",R116&gt;=K116-N(P116)-0.005),"bezahlt","teilbezahlt"),IF(IF(O116="",FALSE,TODAY()&lt;=O116),"Skonto möglich",IF(IF(M116="",FALSE,TODAY()&gt;M116),"überfällig","offen"))))</f>
        <v/>
      </c>
      <c r="V116" s="17">
        <f>IF(H116="","",IF(AND(D116&lt;&gt;"",COUNTIFS(E$7:E$506,E116,D$7:D$506,D116)&gt;1),"doppelt erfasst?",IF(AND(W116="ja",Y116=""),"XML-Datei ablegen",IF(X116&lt;&gt;"ja","Pflichtangaben prüfen",""))))</f>
        <v/>
      </c>
      <c r="W116" s="18" t="n"/>
      <c r="X116" s="18" t="n"/>
      <c r="Y116" s="11" t="n"/>
    </row>
    <row r="117">
      <c r="A117" s="9">
        <f>IF(E117="","",COUNTA(E$7:E117))</f>
        <v/>
      </c>
      <c r="B117" s="10" t="n"/>
      <c r="C117" s="10" t="n"/>
      <c r="D117" s="11" t="n"/>
      <c r="E117" s="11" t="n"/>
      <c r="F117" s="11" t="n"/>
      <c r="G117" s="11" t="n"/>
      <c r="H117" s="12" t="n"/>
      <c r="I117" s="13" t="n"/>
      <c r="J117" s="14">
        <f>IF(H117="","",ROUND(H117*I117,2))</f>
        <v/>
      </c>
      <c r="K117" s="14">
        <f>IF(H117="","",H117+N(J117))</f>
        <v/>
      </c>
      <c r="L117" s="9">
        <f>IF(E117="","",IFERROR(IF(INDEX(Lieferanten!$B$6:$B$205,MATCH(E117,Lieferanten!$A$6:$A$205,0))="",Einstellungen!$A$5,INDEX(Lieferanten!$B$6:$B$205,MATCH(E117,Lieferanten!$A$6:$A$205,0))),Einstellungen!$A$5))</f>
        <v/>
      </c>
      <c r="M117" s="15">
        <f>IF(C117="","",IF(N117&lt;&gt;"",N117,C117+L117))</f>
        <v/>
      </c>
      <c r="N117" s="10" t="n"/>
      <c r="O117" s="15">
        <f>IF(C117="","",IFERROR(IF(OR(INDEX(Lieferanten!$C$6:$C$205,MATCH(E117,Lieferanten!$A$6:$A$205,0))="",INDEX(Lieferanten!$D$6:$D$205,MATCH(E117,Lieferanten!$A$6:$A$205,0))=""),"",C117+INDEX(Lieferanten!$D$6:$D$205,MATCH(E117,Lieferanten!$A$6:$A$205,0))),""))</f>
        <v/>
      </c>
      <c r="P117" s="14">
        <f>IF(OR(H117="",O117=""),"",ROUND(K117*INDEX(Lieferanten!$C$6:$C$205,MATCH(E117,Lieferanten!$A$6:$A$205,0)),2))</f>
        <v/>
      </c>
      <c r="Q117" s="10" t="n"/>
      <c r="R117" s="12" t="n"/>
      <c r="S117" s="11" t="n"/>
      <c r="T117" s="14">
        <f>IF(H117="","",IF(U117="bezahlt",0,K117-N(R117)))</f>
        <v/>
      </c>
      <c r="U117" s="16">
        <f>IF(H117="","",IF(Q117&lt;&gt;"",IF(OR(R117="",R117&gt;=K117-N(P117)-0.005),"bezahlt","teilbezahlt"),IF(IF(O117="",FALSE,TODAY()&lt;=O117),"Skonto möglich",IF(IF(M117="",FALSE,TODAY()&gt;M117),"überfällig","offen"))))</f>
        <v/>
      </c>
      <c r="V117" s="17">
        <f>IF(H117="","",IF(AND(D117&lt;&gt;"",COUNTIFS(E$7:E$506,E117,D$7:D$506,D117)&gt;1),"doppelt erfasst?",IF(AND(W117="ja",Y117=""),"XML-Datei ablegen",IF(X117&lt;&gt;"ja","Pflichtangaben prüfen",""))))</f>
        <v/>
      </c>
      <c r="W117" s="18" t="n"/>
      <c r="X117" s="18" t="n"/>
      <c r="Y117" s="11" t="n"/>
    </row>
    <row r="118">
      <c r="A118" s="9">
        <f>IF(E118="","",COUNTA(E$7:E118))</f>
        <v/>
      </c>
      <c r="B118" s="10" t="n"/>
      <c r="C118" s="10" t="n"/>
      <c r="D118" s="11" t="n"/>
      <c r="E118" s="11" t="n"/>
      <c r="F118" s="11" t="n"/>
      <c r="G118" s="11" t="n"/>
      <c r="H118" s="12" t="n"/>
      <c r="I118" s="13" t="n"/>
      <c r="J118" s="14">
        <f>IF(H118="","",ROUND(H118*I118,2))</f>
        <v/>
      </c>
      <c r="K118" s="14">
        <f>IF(H118="","",H118+N(J118))</f>
        <v/>
      </c>
      <c r="L118" s="9">
        <f>IF(E118="","",IFERROR(IF(INDEX(Lieferanten!$B$6:$B$205,MATCH(E118,Lieferanten!$A$6:$A$205,0))="",Einstellungen!$A$5,INDEX(Lieferanten!$B$6:$B$205,MATCH(E118,Lieferanten!$A$6:$A$205,0))),Einstellungen!$A$5))</f>
        <v/>
      </c>
      <c r="M118" s="15">
        <f>IF(C118="","",IF(N118&lt;&gt;"",N118,C118+L118))</f>
        <v/>
      </c>
      <c r="N118" s="10" t="n"/>
      <c r="O118" s="15">
        <f>IF(C118="","",IFERROR(IF(OR(INDEX(Lieferanten!$C$6:$C$205,MATCH(E118,Lieferanten!$A$6:$A$205,0))="",INDEX(Lieferanten!$D$6:$D$205,MATCH(E118,Lieferanten!$A$6:$A$205,0))=""),"",C118+INDEX(Lieferanten!$D$6:$D$205,MATCH(E118,Lieferanten!$A$6:$A$205,0))),""))</f>
        <v/>
      </c>
      <c r="P118" s="14">
        <f>IF(OR(H118="",O118=""),"",ROUND(K118*INDEX(Lieferanten!$C$6:$C$205,MATCH(E118,Lieferanten!$A$6:$A$205,0)),2))</f>
        <v/>
      </c>
      <c r="Q118" s="10" t="n"/>
      <c r="R118" s="12" t="n"/>
      <c r="S118" s="11" t="n"/>
      <c r="T118" s="14">
        <f>IF(H118="","",IF(U118="bezahlt",0,K118-N(R118)))</f>
        <v/>
      </c>
      <c r="U118" s="16">
        <f>IF(H118="","",IF(Q118&lt;&gt;"",IF(OR(R118="",R118&gt;=K118-N(P118)-0.005),"bezahlt","teilbezahlt"),IF(IF(O118="",FALSE,TODAY()&lt;=O118),"Skonto möglich",IF(IF(M118="",FALSE,TODAY()&gt;M118),"überfällig","offen"))))</f>
        <v/>
      </c>
      <c r="V118" s="17">
        <f>IF(H118="","",IF(AND(D118&lt;&gt;"",COUNTIFS(E$7:E$506,E118,D$7:D$506,D118)&gt;1),"doppelt erfasst?",IF(AND(W118="ja",Y118=""),"XML-Datei ablegen",IF(X118&lt;&gt;"ja","Pflichtangaben prüfen",""))))</f>
        <v/>
      </c>
      <c r="W118" s="18" t="n"/>
      <c r="X118" s="18" t="n"/>
      <c r="Y118" s="11" t="n"/>
    </row>
    <row r="119">
      <c r="A119" s="9">
        <f>IF(E119="","",COUNTA(E$7:E119))</f>
        <v/>
      </c>
      <c r="B119" s="10" t="n"/>
      <c r="C119" s="10" t="n"/>
      <c r="D119" s="11" t="n"/>
      <c r="E119" s="11" t="n"/>
      <c r="F119" s="11" t="n"/>
      <c r="G119" s="11" t="n"/>
      <c r="H119" s="12" t="n"/>
      <c r="I119" s="13" t="n"/>
      <c r="J119" s="14">
        <f>IF(H119="","",ROUND(H119*I119,2))</f>
        <v/>
      </c>
      <c r="K119" s="14">
        <f>IF(H119="","",H119+N(J119))</f>
        <v/>
      </c>
      <c r="L119" s="9">
        <f>IF(E119="","",IFERROR(IF(INDEX(Lieferanten!$B$6:$B$205,MATCH(E119,Lieferanten!$A$6:$A$205,0))="",Einstellungen!$A$5,INDEX(Lieferanten!$B$6:$B$205,MATCH(E119,Lieferanten!$A$6:$A$205,0))),Einstellungen!$A$5))</f>
        <v/>
      </c>
      <c r="M119" s="15">
        <f>IF(C119="","",IF(N119&lt;&gt;"",N119,C119+L119))</f>
        <v/>
      </c>
      <c r="N119" s="10" t="n"/>
      <c r="O119" s="15">
        <f>IF(C119="","",IFERROR(IF(OR(INDEX(Lieferanten!$C$6:$C$205,MATCH(E119,Lieferanten!$A$6:$A$205,0))="",INDEX(Lieferanten!$D$6:$D$205,MATCH(E119,Lieferanten!$A$6:$A$205,0))=""),"",C119+INDEX(Lieferanten!$D$6:$D$205,MATCH(E119,Lieferanten!$A$6:$A$205,0))),""))</f>
        <v/>
      </c>
      <c r="P119" s="14">
        <f>IF(OR(H119="",O119=""),"",ROUND(K119*INDEX(Lieferanten!$C$6:$C$205,MATCH(E119,Lieferanten!$A$6:$A$205,0)),2))</f>
        <v/>
      </c>
      <c r="Q119" s="10" t="n"/>
      <c r="R119" s="12" t="n"/>
      <c r="S119" s="11" t="n"/>
      <c r="T119" s="14">
        <f>IF(H119="","",IF(U119="bezahlt",0,K119-N(R119)))</f>
        <v/>
      </c>
      <c r="U119" s="16">
        <f>IF(H119="","",IF(Q119&lt;&gt;"",IF(OR(R119="",R119&gt;=K119-N(P119)-0.005),"bezahlt","teilbezahlt"),IF(IF(O119="",FALSE,TODAY()&lt;=O119),"Skonto möglich",IF(IF(M119="",FALSE,TODAY()&gt;M119),"überfällig","offen"))))</f>
        <v/>
      </c>
      <c r="V119" s="17">
        <f>IF(H119="","",IF(AND(D119&lt;&gt;"",COUNTIFS(E$7:E$506,E119,D$7:D$506,D119)&gt;1),"doppelt erfasst?",IF(AND(W119="ja",Y119=""),"XML-Datei ablegen",IF(X119&lt;&gt;"ja","Pflichtangaben prüfen",""))))</f>
        <v/>
      </c>
      <c r="W119" s="18" t="n"/>
      <c r="X119" s="18" t="n"/>
      <c r="Y119" s="11" t="n"/>
    </row>
    <row r="120">
      <c r="A120" s="9">
        <f>IF(E120="","",COUNTA(E$7:E120))</f>
        <v/>
      </c>
      <c r="B120" s="10" t="n"/>
      <c r="C120" s="10" t="n"/>
      <c r="D120" s="11" t="n"/>
      <c r="E120" s="11" t="n"/>
      <c r="F120" s="11" t="n"/>
      <c r="G120" s="11" t="n"/>
      <c r="H120" s="12" t="n"/>
      <c r="I120" s="13" t="n"/>
      <c r="J120" s="14">
        <f>IF(H120="","",ROUND(H120*I120,2))</f>
        <v/>
      </c>
      <c r="K120" s="14">
        <f>IF(H120="","",H120+N(J120))</f>
        <v/>
      </c>
      <c r="L120" s="9">
        <f>IF(E120="","",IFERROR(IF(INDEX(Lieferanten!$B$6:$B$205,MATCH(E120,Lieferanten!$A$6:$A$205,0))="",Einstellungen!$A$5,INDEX(Lieferanten!$B$6:$B$205,MATCH(E120,Lieferanten!$A$6:$A$205,0))),Einstellungen!$A$5))</f>
        <v/>
      </c>
      <c r="M120" s="15">
        <f>IF(C120="","",IF(N120&lt;&gt;"",N120,C120+L120))</f>
        <v/>
      </c>
      <c r="N120" s="10" t="n"/>
      <c r="O120" s="15">
        <f>IF(C120="","",IFERROR(IF(OR(INDEX(Lieferanten!$C$6:$C$205,MATCH(E120,Lieferanten!$A$6:$A$205,0))="",INDEX(Lieferanten!$D$6:$D$205,MATCH(E120,Lieferanten!$A$6:$A$205,0))=""),"",C120+INDEX(Lieferanten!$D$6:$D$205,MATCH(E120,Lieferanten!$A$6:$A$205,0))),""))</f>
        <v/>
      </c>
      <c r="P120" s="14">
        <f>IF(OR(H120="",O120=""),"",ROUND(K120*INDEX(Lieferanten!$C$6:$C$205,MATCH(E120,Lieferanten!$A$6:$A$205,0)),2))</f>
        <v/>
      </c>
      <c r="Q120" s="10" t="n"/>
      <c r="R120" s="12" t="n"/>
      <c r="S120" s="11" t="n"/>
      <c r="T120" s="14">
        <f>IF(H120="","",IF(U120="bezahlt",0,K120-N(R120)))</f>
        <v/>
      </c>
      <c r="U120" s="16">
        <f>IF(H120="","",IF(Q120&lt;&gt;"",IF(OR(R120="",R120&gt;=K120-N(P120)-0.005),"bezahlt","teilbezahlt"),IF(IF(O120="",FALSE,TODAY()&lt;=O120),"Skonto möglich",IF(IF(M120="",FALSE,TODAY()&gt;M120),"überfällig","offen"))))</f>
        <v/>
      </c>
      <c r="V120" s="17">
        <f>IF(H120="","",IF(AND(D120&lt;&gt;"",COUNTIFS(E$7:E$506,E120,D$7:D$506,D120)&gt;1),"doppelt erfasst?",IF(AND(W120="ja",Y120=""),"XML-Datei ablegen",IF(X120&lt;&gt;"ja","Pflichtangaben prüfen",""))))</f>
        <v/>
      </c>
      <c r="W120" s="18" t="n"/>
      <c r="X120" s="18" t="n"/>
      <c r="Y120" s="11" t="n"/>
    </row>
    <row r="121">
      <c r="A121" s="9">
        <f>IF(E121="","",COUNTA(E$7:E121))</f>
        <v/>
      </c>
      <c r="B121" s="10" t="n"/>
      <c r="C121" s="10" t="n"/>
      <c r="D121" s="11" t="n"/>
      <c r="E121" s="11" t="n"/>
      <c r="F121" s="11" t="n"/>
      <c r="G121" s="11" t="n"/>
      <c r="H121" s="12" t="n"/>
      <c r="I121" s="13" t="n"/>
      <c r="J121" s="14">
        <f>IF(H121="","",ROUND(H121*I121,2))</f>
        <v/>
      </c>
      <c r="K121" s="14">
        <f>IF(H121="","",H121+N(J121))</f>
        <v/>
      </c>
      <c r="L121" s="9">
        <f>IF(E121="","",IFERROR(IF(INDEX(Lieferanten!$B$6:$B$205,MATCH(E121,Lieferanten!$A$6:$A$205,0))="",Einstellungen!$A$5,INDEX(Lieferanten!$B$6:$B$205,MATCH(E121,Lieferanten!$A$6:$A$205,0))),Einstellungen!$A$5))</f>
        <v/>
      </c>
      <c r="M121" s="15">
        <f>IF(C121="","",IF(N121&lt;&gt;"",N121,C121+L121))</f>
        <v/>
      </c>
      <c r="N121" s="10" t="n"/>
      <c r="O121" s="15">
        <f>IF(C121="","",IFERROR(IF(OR(INDEX(Lieferanten!$C$6:$C$205,MATCH(E121,Lieferanten!$A$6:$A$205,0))="",INDEX(Lieferanten!$D$6:$D$205,MATCH(E121,Lieferanten!$A$6:$A$205,0))=""),"",C121+INDEX(Lieferanten!$D$6:$D$205,MATCH(E121,Lieferanten!$A$6:$A$205,0))),""))</f>
        <v/>
      </c>
      <c r="P121" s="14">
        <f>IF(OR(H121="",O121=""),"",ROUND(K121*INDEX(Lieferanten!$C$6:$C$205,MATCH(E121,Lieferanten!$A$6:$A$205,0)),2))</f>
        <v/>
      </c>
      <c r="Q121" s="10" t="n"/>
      <c r="R121" s="12" t="n"/>
      <c r="S121" s="11" t="n"/>
      <c r="T121" s="14">
        <f>IF(H121="","",IF(U121="bezahlt",0,K121-N(R121)))</f>
        <v/>
      </c>
      <c r="U121" s="16">
        <f>IF(H121="","",IF(Q121&lt;&gt;"",IF(OR(R121="",R121&gt;=K121-N(P121)-0.005),"bezahlt","teilbezahlt"),IF(IF(O121="",FALSE,TODAY()&lt;=O121),"Skonto möglich",IF(IF(M121="",FALSE,TODAY()&gt;M121),"überfällig","offen"))))</f>
        <v/>
      </c>
      <c r="V121" s="17">
        <f>IF(H121="","",IF(AND(D121&lt;&gt;"",COUNTIFS(E$7:E$506,E121,D$7:D$506,D121)&gt;1),"doppelt erfasst?",IF(AND(W121="ja",Y121=""),"XML-Datei ablegen",IF(X121&lt;&gt;"ja","Pflichtangaben prüfen",""))))</f>
        <v/>
      </c>
      <c r="W121" s="18" t="n"/>
      <c r="X121" s="18" t="n"/>
      <c r="Y121" s="11" t="n"/>
    </row>
    <row r="122">
      <c r="A122" s="9">
        <f>IF(E122="","",COUNTA(E$7:E122))</f>
        <v/>
      </c>
      <c r="B122" s="10" t="n"/>
      <c r="C122" s="10" t="n"/>
      <c r="D122" s="11" t="n"/>
      <c r="E122" s="11" t="n"/>
      <c r="F122" s="11" t="n"/>
      <c r="G122" s="11" t="n"/>
      <c r="H122" s="12" t="n"/>
      <c r="I122" s="13" t="n"/>
      <c r="J122" s="14">
        <f>IF(H122="","",ROUND(H122*I122,2))</f>
        <v/>
      </c>
      <c r="K122" s="14">
        <f>IF(H122="","",H122+N(J122))</f>
        <v/>
      </c>
      <c r="L122" s="9">
        <f>IF(E122="","",IFERROR(IF(INDEX(Lieferanten!$B$6:$B$205,MATCH(E122,Lieferanten!$A$6:$A$205,0))="",Einstellungen!$A$5,INDEX(Lieferanten!$B$6:$B$205,MATCH(E122,Lieferanten!$A$6:$A$205,0))),Einstellungen!$A$5))</f>
        <v/>
      </c>
      <c r="M122" s="15">
        <f>IF(C122="","",IF(N122&lt;&gt;"",N122,C122+L122))</f>
        <v/>
      </c>
      <c r="N122" s="10" t="n"/>
      <c r="O122" s="15">
        <f>IF(C122="","",IFERROR(IF(OR(INDEX(Lieferanten!$C$6:$C$205,MATCH(E122,Lieferanten!$A$6:$A$205,0))="",INDEX(Lieferanten!$D$6:$D$205,MATCH(E122,Lieferanten!$A$6:$A$205,0))=""),"",C122+INDEX(Lieferanten!$D$6:$D$205,MATCH(E122,Lieferanten!$A$6:$A$205,0))),""))</f>
        <v/>
      </c>
      <c r="P122" s="14">
        <f>IF(OR(H122="",O122=""),"",ROUND(K122*INDEX(Lieferanten!$C$6:$C$205,MATCH(E122,Lieferanten!$A$6:$A$205,0)),2))</f>
        <v/>
      </c>
      <c r="Q122" s="10" t="n"/>
      <c r="R122" s="12" t="n"/>
      <c r="S122" s="11" t="n"/>
      <c r="T122" s="14">
        <f>IF(H122="","",IF(U122="bezahlt",0,K122-N(R122)))</f>
        <v/>
      </c>
      <c r="U122" s="16">
        <f>IF(H122="","",IF(Q122&lt;&gt;"",IF(OR(R122="",R122&gt;=K122-N(P122)-0.005),"bezahlt","teilbezahlt"),IF(IF(O122="",FALSE,TODAY()&lt;=O122),"Skonto möglich",IF(IF(M122="",FALSE,TODAY()&gt;M122),"überfällig","offen"))))</f>
        <v/>
      </c>
      <c r="V122" s="17">
        <f>IF(H122="","",IF(AND(D122&lt;&gt;"",COUNTIFS(E$7:E$506,E122,D$7:D$506,D122)&gt;1),"doppelt erfasst?",IF(AND(W122="ja",Y122=""),"XML-Datei ablegen",IF(X122&lt;&gt;"ja","Pflichtangaben prüfen",""))))</f>
        <v/>
      </c>
      <c r="W122" s="18" t="n"/>
      <c r="X122" s="18" t="n"/>
      <c r="Y122" s="11" t="n"/>
    </row>
    <row r="123">
      <c r="A123" s="9">
        <f>IF(E123="","",COUNTA(E$7:E123))</f>
        <v/>
      </c>
      <c r="B123" s="10" t="n"/>
      <c r="C123" s="10" t="n"/>
      <c r="D123" s="11" t="n"/>
      <c r="E123" s="11" t="n"/>
      <c r="F123" s="11" t="n"/>
      <c r="G123" s="11" t="n"/>
      <c r="H123" s="12" t="n"/>
      <c r="I123" s="13" t="n"/>
      <c r="J123" s="14">
        <f>IF(H123="","",ROUND(H123*I123,2))</f>
        <v/>
      </c>
      <c r="K123" s="14">
        <f>IF(H123="","",H123+N(J123))</f>
        <v/>
      </c>
      <c r="L123" s="9">
        <f>IF(E123="","",IFERROR(IF(INDEX(Lieferanten!$B$6:$B$205,MATCH(E123,Lieferanten!$A$6:$A$205,0))="",Einstellungen!$A$5,INDEX(Lieferanten!$B$6:$B$205,MATCH(E123,Lieferanten!$A$6:$A$205,0))),Einstellungen!$A$5))</f>
        <v/>
      </c>
      <c r="M123" s="15">
        <f>IF(C123="","",IF(N123&lt;&gt;"",N123,C123+L123))</f>
        <v/>
      </c>
      <c r="N123" s="10" t="n"/>
      <c r="O123" s="15">
        <f>IF(C123="","",IFERROR(IF(OR(INDEX(Lieferanten!$C$6:$C$205,MATCH(E123,Lieferanten!$A$6:$A$205,0))="",INDEX(Lieferanten!$D$6:$D$205,MATCH(E123,Lieferanten!$A$6:$A$205,0))=""),"",C123+INDEX(Lieferanten!$D$6:$D$205,MATCH(E123,Lieferanten!$A$6:$A$205,0))),""))</f>
        <v/>
      </c>
      <c r="P123" s="14">
        <f>IF(OR(H123="",O123=""),"",ROUND(K123*INDEX(Lieferanten!$C$6:$C$205,MATCH(E123,Lieferanten!$A$6:$A$205,0)),2))</f>
        <v/>
      </c>
      <c r="Q123" s="10" t="n"/>
      <c r="R123" s="12" t="n"/>
      <c r="S123" s="11" t="n"/>
      <c r="T123" s="14">
        <f>IF(H123="","",IF(U123="bezahlt",0,K123-N(R123)))</f>
        <v/>
      </c>
      <c r="U123" s="16">
        <f>IF(H123="","",IF(Q123&lt;&gt;"",IF(OR(R123="",R123&gt;=K123-N(P123)-0.005),"bezahlt","teilbezahlt"),IF(IF(O123="",FALSE,TODAY()&lt;=O123),"Skonto möglich",IF(IF(M123="",FALSE,TODAY()&gt;M123),"überfällig","offen"))))</f>
        <v/>
      </c>
      <c r="V123" s="17">
        <f>IF(H123="","",IF(AND(D123&lt;&gt;"",COUNTIFS(E$7:E$506,E123,D$7:D$506,D123)&gt;1),"doppelt erfasst?",IF(AND(W123="ja",Y123=""),"XML-Datei ablegen",IF(X123&lt;&gt;"ja","Pflichtangaben prüfen",""))))</f>
        <v/>
      </c>
      <c r="W123" s="18" t="n"/>
      <c r="X123" s="18" t="n"/>
      <c r="Y123" s="11" t="n"/>
    </row>
    <row r="124">
      <c r="A124" s="9">
        <f>IF(E124="","",COUNTA(E$7:E124))</f>
        <v/>
      </c>
      <c r="B124" s="10" t="n"/>
      <c r="C124" s="10" t="n"/>
      <c r="D124" s="11" t="n"/>
      <c r="E124" s="11" t="n"/>
      <c r="F124" s="11" t="n"/>
      <c r="G124" s="11" t="n"/>
      <c r="H124" s="12" t="n"/>
      <c r="I124" s="13" t="n"/>
      <c r="J124" s="14">
        <f>IF(H124="","",ROUND(H124*I124,2))</f>
        <v/>
      </c>
      <c r="K124" s="14">
        <f>IF(H124="","",H124+N(J124))</f>
        <v/>
      </c>
      <c r="L124" s="9">
        <f>IF(E124="","",IFERROR(IF(INDEX(Lieferanten!$B$6:$B$205,MATCH(E124,Lieferanten!$A$6:$A$205,0))="",Einstellungen!$A$5,INDEX(Lieferanten!$B$6:$B$205,MATCH(E124,Lieferanten!$A$6:$A$205,0))),Einstellungen!$A$5))</f>
        <v/>
      </c>
      <c r="M124" s="15">
        <f>IF(C124="","",IF(N124&lt;&gt;"",N124,C124+L124))</f>
        <v/>
      </c>
      <c r="N124" s="10" t="n"/>
      <c r="O124" s="15">
        <f>IF(C124="","",IFERROR(IF(OR(INDEX(Lieferanten!$C$6:$C$205,MATCH(E124,Lieferanten!$A$6:$A$205,0))="",INDEX(Lieferanten!$D$6:$D$205,MATCH(E124,Lieferanten!$A$6:$A$205,0))=""),"",C124+INDEX(Lieferanten!$D$6:$D$205,MATCH(E124,Lieferanten!$A$6:$A$205,0))),""))</f>
        <v/>
      </c>
      <c r="P124" s="14">
        <f>IF(OR(H124="",O124=""),"",ROUND(K124*INDEX(Lieferanten!$C$6:$C$205,MATCH(E124,Lieferanten!$A$6:$A$205,0)),2))</f>
        <v/>
      </c>
      <c r="Q124" s="10" t="n"/>
      <c r="R124" s="12" t="n"/>
      <c r="S124" s="11" t="n"/>
      <c r="T124" s="14">
        <f>IF(H124="","",IF(U124="bezahlt",0,K124-N(R124)))</f>
        <v/>
      </c>
      <c r="U124" s="16">
        <f>IF(H124="","",IF(Q124&lt;&gt;"",IF(OR(R124="",R124&gt;=K124-N(P124)-0.005),"bezahlt","teilbezahlt"),IF(IF(O124="",FALSE,TODAY()&lt;=O124),"Skonto möglich",IF(IF(M124="",FALSE,TODAY()&gt;M124),"überfällig","offen"))))</f>
        <v/>
      </c>
      <c r="V124" s="17">
        <f>IF(H124="","",IF(AND(D124&lt;&gt;"",COUNTIFS(E$7:E$506,E124,D$7:D$506,D124)&gt;1),"doppelt erfasst?",IF(AND(W124="ja",Y124=""),"XML-Datei ablegen",IF(X124&lt;&gt;"ja","Pflichtangaben prüfen",""))))</f>
        <v/>
      </c>
      <c r="W124" s="18" t="n"/>
      <c r="X124" s="18" t="n"/>
      <c r="Y124" s="11" t="n"/>
    </row>
    <row r="125">
      <c r="A125" s="9">
        <f>IF(E125="","",COUNTA(E$7:E125))</f>
        <v/>
      </c>
      <c r="B125" s="10" t="n"/>
      <c r="C125" s="10" t="n"/>
      <c r="D125" s="11" t="n"/>
      <c r="E125" s="11" t="n"/>
      <c r="F125" s="11" t="n"/>
      <c r="G125" s="11" t="n"/>
      <c r="H125" s="12" t="n"/>
      <c r="I125" s="13" t="n"/>
      <c r="J125" s="14">
        <f>IF(H125="","",ROUND(H125*I125,2))</f>
        <v/>
      </c>
      <c r="K125" s="14">
        <f>IF(H125="","",H125+N(J125))</f>
        <v/>
      </c>
      <c r="L125" s="9">
        <f>IF(E125="","",IFERROR(IF(INDEX(Lieferanten!$B$6:$B$205,MATCH(E125,Lieferanten!$A$6:$A$205,0))="",Einstellungen!$A$5,INDEX(Lieferanten!$B$6:$B$205,MATCH(E125,Lieferanten!$A$6:$A$205,0))),Einstellungen!$A$5))</f>
        <v/>
      </c>
      <c r="M125" s="15">
        <f>IF(C125="","",IF(N125&lt;&gt;"",N125,C125+L125))</f>
        <v/>
      </c>
      <c r="N125" s="10" t="n"/>
      <c r="O125" s="15">
        <f>IF(C125="","",IFERROR(IF(OR(INDEX(Lieferanten!$C$6:$C$205,MATCH(E125,Lieferanten!$A$6:$A$205,0))="",INDEX(Lieferanten!$D$6:$D$205,MATCH(E125,Lieferanten!$A$6:$A$205,0))=""),"",C125+INDEX(Lieferanten!$D$6:$D$205,MATCH(E125,Lieferanten!$A$6:$A$205,0))),""))</f>
        <v/>
      </c>
      <c r="P125" s="14">
        <f>IF(OR(H125="",O125=""),"",ROUND(K125*INDEX(Lieferanten!$C$6:$C$205,MATCH(E125,Lieferanten!$A$6:$A$205,0)),2))</f>
        <v/>
      </c>
      <c r="Q125" s="10" t="n"/>
      <c r="R125" s="12" t="n"/>
      <c r="S125" s="11" t="n"/>
      <c r="T125" s="14">
        <f>IF(H125="","",IF(U125="bezahlt",0,K125-N(R125)))</f>
        <v/>
      </c>
      <c r="U125" s="16">
        <f>IF(H125="","",IF(Q125&lt;&gt;"",IF(OR(R125="",R125&gt;=K125-N(P125)-0.005),"bezahlt","teilbezahlt"),IF(IF(O125="",FALSE,TODAY()&lt;=O125),"Skonto möglich",IF(IF(M125="",FALSE,TODAY()&gt;M125),"überfällig","offen"))))</f>
        <v/>
      </c>
      <c r="V125" s="17">
        <f>IF(H125="","",IF(AND(D125&lt;&gt;"",COUNTIFS(E$7:E$506,E125,D$7:D$506,D125)&gt;1),"doppelt erfasst?",IF(AND(W125="ja",Y125=""),"XML-Datei ablegen",IF(X125&lt;&gt;"ja","Pflichtangaben prüfen",""))))</f>
        <v/>
      </c>
      <c r="W125" s="18" t="n"/>
      <c r="X125" s="18" t="n"/>
      <c r="Y125" s="11" t="n"/>
    </row>
    <row r="126">
      <c r="A126" s="9">
        <f>IF(E126="","",COUNTA(E$7:E126))</f>
        <v/>
      </c>
      <c r="B126" s="10" t="n"/>
      <c r="C126" s="10" t="n"/>
      <c r="D126" s="11" t="n"/>
      <c r="E126" s="11" t="n"/>
      <c r="F126" s="11" t="n"/>
      <c r="G126" s="11" t="n"/>
      <c r="H126" s="12" t="n"/>
      <c r="I126" s="13" t="n"/>
      <c r="J126" s="14">
        <f>IF(H126="","",ROUND(H126*I126,2))</f>
        <v/>
      </c>
      <c r="K126" s="14">
        <f>IF(H126="","",H126+N(J126))</f>
        <v/>
      </c>
      <c r="L126" s="9">
        <f>IF(E126="","",IFERROR(IF(INDEX(Lieferanten!$B$6:$B$205,MATCH(E126,Lieferanten!$A$6:$A$205,0))="",Einstellungen!$A$5,INDEX(Lieferanten!$B$6:$B$205,MATCH(E126,Lieferanten!$A$6:$A$205,0))),Einstellungen!$A$5))</f>
        <v/>
      </c>
      <c r="M126" s="15">
        <f>IF(C126="","",IF(N126&lt;&gt;"",N126,C126+L126))</f>
        <v/>
      </c>
      <c r="N126" s="10" t="n"/>
      <c r="O126" s="15">
        <f>IF(C126="","",IFERROR(IF(OR(INDEX(Lieferanten!$C$6:$C$205,MATCH(E126,Lieferanten!$A$6:$A$205,0))="",INDEX(Lieferanten!$D$6:$D$205,MATCH(E126,Lieferanten!$A$6:$A$205,0))=""),"",C126+INDEX(Lieferanten!$D$6:$D$205,MATCH(E126,Lieferanten!$A$6:$A$205,0))),""))</f>
        <v/>
      </c>
      <c r="P126" s="14">
        <f>IF(OR(H126="",O126=""),"",ROUND(K126*INDEX(Lieferanten!$C$6:$C$205,MATCH(E126,Lieferanten!$A$6:$A$205,0)),2))</f>
        <v/>
      </c>
      <c r="Q126" s="10" t="n"/>
      <c r="R126" s="12" t="n"/>
      <c r="S126" s="11" t="n"/>
      <c r="T126" s="14">
        <f>IF(H126="","",IF(U126="bezahlt",0,K126-N(R126)))</f>
        <v/>
      </c>
      <c r="U126" s="16">
        <f>IF(H126="","",IF(Q126&lt;&gt;"",IF(OR(R126="",R126&gt;=K126-N(P126)-0.005),"bezahlt","teilbezahlt"),IF(IF(O126="",FALSE,TODAY()&lt;=O126),"Skonto möglich",IF(IF(M126="",FALSE,TODAY()&gt;M126),"überfällig","offen"))))</f>
        <v/>
      </c>
      <c r="V126" s="17">
        <f>IF(H126="","",IF(AND(D126&lt;&gt;"",COUNTIFS(E$7:E$506,E126,D$7:D$506,D126)&gt;1),"doppelt erfasst?",IF(AND(W126="ja",Y126=""),"XML-Datei ablegen",IF(X126&lt;&gt;"ja","Pflichtangaben prüfen",""))))</f>
        <v/>
      </c>
      <c r="W126" s="18" t="n"/>
      <c r="X126" s="18" t="n"/>
      <c r="Y126" s="11" t="n"/>
    </row>
    <row r="127">
      <c r="A127" s="9">
        <f>IF(E127="","",COUNTA(E$7:E127))</f>
        <v/>
      </c>
      <c r="B127" s="10" t="n"/>
      <c r="C127" s="10" t="n"/>
      <c r="D127" s="11" t="n"/>
      <c r="E127" s="11" t="n"/>
      <c r="F127" s="11" t="n"/>
      <c r="G127" s="11" t="n"/>
      <c r="H127" s="12" t="n"/>
      <c r="I127" s="13" t="n"/>
      <c r="J127" s="14">
        <f>IF(H127="","",ROUND(H127*I127,2))</f>
        <v/>
      </c>
      <c r="K127" s="14">
        <f>IF(H127="","",H127+N(J127))</f>
        <v/>
      </c>
      <c r="L127" s="9">
        <f>IF(E127="","",IFERROR(IF(INDEX(Lieferanten!$B$6:$B$205,MATCH(E127,Lieferanten!$A$6:$A$205,0))="",Einstellungen!$A$5,INDEX(Lieferanten!$B$6:$B$205,MATCH(E127,Lieferanten!$A$6:$A$205,0))),Einstellungen!$A$5))</f>
        <v/>
      </c>
      <c r="M127" s="15">
        <f>IF(C127="","",IF(N127&lt;&gt;"",N127,C127+L127))</f>
        <v/>
      </c>
      <c r="N127" s="10" t="n"/>
      <c r="O127" s="15">
        <f>IF(C127="","",IFERROR(IF(OR(INDEX(Lieferanten!$C$6:$C$205,MATCH(E127,Lieferanten!$A$6:$A$205,0))="",INDEX(Lieferanten!$D$6:$D$205,MATCH(E127,Lieferanten!$A$6:$A$205,0))=""),"",C127+INDEX(Lieferanten!$D$6:$D$205,MATCH(E127,Lieferanten!$A$6:$A$205,0))),""))</f>
        <v/>
      </c>
      <c r="P127" s="14">
        <f>IF(OR(H127="",O127=""),"",ROUND(K127*INDEX(Lieferanten!$C$6:$C$205,MATCH(E127,Lieferanten!$A$6:$A$205,0)),2))</f>
        <v/>
      </c>
      <c r="Q127" s="10" t="n"/>
      <c r="R127" s="12" t="n"/>
      <c r="S127" s="11" t="n"/>
      <c r="T127" s="14">
        <f>IF(H127="","",IF(U127="bezahlt",0,K127-N(R127)))</f>
        <v/>
      </c>
      <c r="U127" s="16">
        <f>IF(H127="","",IF(Q127&lt;&gt;"",IF(OR(R127="",R127&gt;=K127-N(P127)-0.005),"bezahlt","teilbezahlt"),IF(IF(O127="",FALSE,TODAY()&lt;=O127),"Skonto möglich",IF(IF(M127="",FALSE,TODAY()&gt;M127),"überfällig","offen"))))</f>
        <v/>
      </c>
      <c r="V127" s="17">
        <f>IF(H127="","",IF(AND(D127&lt;&gt;"",COUNTIFS(E$7:E$506,E127,D$7:D$506,D127)&gt;1),"doppelt erfasst?",IF(AND(W127="ja",Y127=""),"XML-Datei ablegen",IF(X127&lt;&gt;"ja","Pflichtangaben prüfen",""))))</f>
        <v/>
      </c>
      <c r="W127" s="18" t="n"/>
      <c r="X127" s="18" t="n"/>
      <c r="Y127" s="11" t="n"/>
    </row>
    <row r="128">
      <c r="A128" s="9">
        <f>IF(E128="","",COUNTA(E$7:E128))</f>
        <v/>
      </c>
      <c r="B128" s="10" t="n"/>
      <c r="C128" s="10" t="n"/>
      <c r="D128" s="11" t="n"/>
      <c r="E128" s="11" t="n"/>
      <c r="F128" s="11" t="n"/>
      <c r="G128" s="11" t="n"/>
      <c r="H128" s="12" t="n"/>
      <c r="I128" s="13" t="n"/>
      <c r="J128" s="14">
        <f>IF(H128="","",ROUND(H128*I128,2))</f>
        <v/>
      </c>
      <c r="K128" s="14">
        <f>IF(H128="","",H128+N(J128))</f>
        <v/>
      </c>
      <c r="L128" s="9">
        <f>IF(E128="","",IFERROR(IF(INDEX(Lieferanten!$B$6:$B$205,MATCH(E128,Lieferanten!$A$6:$A$205,0))="",Einstellungen!$A$5,INDEX(Lieferanten!$B$6:$B$205,MATCH(E128,Lieferanten!$A$6:$A$205,0))),Einstellungen!$A$5))</f>
        <v/>
      </c>
      <c r="M128" s="15">
        <f>IF(C128="","",IF(N128&lt;&gt;"",N128,C128+L128))</f>
        <v/>
      </c>
      <c r="N128" s="10" t="n"/>
      <c r="O128" s="15">
        <f>IF(C128="","",IFERROR(IF(OR(INDEX(Lieferanten!$C$6:$C$205,MATCH(E128,Lieferanten!$A$6:$A$205,0))="",INDEX(Lieferanten!$D$6:$D$205,MATCH(E128,Lieferanten!$A$6:$A$205,0))=""),"",C128+INDEX(Lieferanten!$D$6:$D$205,MATCH(E128,Lieferanten!$A$6:$A$205,0))),""))</f>
        <v/>
      </c>
      <c r="P128" s="14">
        <f>IF(OR(H128="",O128=""),"",ROUND(K128*INDEX(Lieferanten!$C$6:$C$205,MATCH(E128,Lieferanten!$A$6:$A$205,0)),2))</f>
        <v/>
      </c>
      <c r="Q128" s="10" t="n"/>
      <c r="R128" s="12" t="n"/>
      <c r="S128" s="11" t="n"/>
      <c r="T128" s="14">
        <f>IF(H128="","",IF(U128="bezahlt",0,K128-N(R128)))</f>
        <v/>
      </c>
      <c r="U128" s="16">
        <f>IF(H128="","",IF(Q128&lt;&gt;"",IF(OR(R128="",R128&gt;=K128-N(P128)-0.005),"bezahlt","teilbezahlt"),IF(IF(O128="",FALSE,TODAY()&lt;=O128),"Skonto möglich",IF(IF(M128="",FALSE,TODAY()&gt;M128),"überfällig","offen"))))</f>
        <v/>
      </c>
      <c r="V128" s="17">
        <f>IF(H128="","",IF(AND(D128&lt;&gt;"",COUNTIFS(E$7:E$506,E128,D$7:D$506,D128)&gt;1),"doppelt erfasst?",IF(AND(W128="ja",Y128=""),"XML-Datei ablegen",IF(X128&lt;&gt;"ja","Pflichtangaben prüfen",""))))</f>
        <v/>
      </c>
      <c r="W128" s="18" t="n"/>
      <c r="X128" s="18" t="n"/>
      <c r="Y128" s="11" t="n"/>
    </row>
    <row r="129">
      <c r="A129" s="9">
        <f>IF(E129="","",COUNTA(E$7:E129))</f>
        <v/>
      </c>
      <c r="B129" s="10" t="n"/>
      <c r="C129" s="10" t="n"/>
      <c r="D129" s="11" t="n"/>
      <c r="E129" s="11" t="n"/>
      <c r="F129" s="11" t="n"/>
      <c r="G129" s="11" t="n"/>
      <c r="H129" s="12" t="n"/>
      <c r="I129" s="13" t="n"/>
      <c r="J129" s="14">
        <f>IF(H129="","",ROUND(H129*I129,2))</f>
        <v/>
      </c>
      <c r="K129" s="14">
        <f>IF(H129="","",H129+N(J129))</f>
        <v/>
      </c>
      <c r="L129" s="9">
        <f>IF(E129="","",IFERROR(IF(INDEX(Lieferanten!$B$6:$B$205,MATCH(E129,Lieferanten!$A$6:$A$205,0))="",Einstellungen!$A$5,INDEX(Lieferanten!$B$6:$B$205,MATCH(E129,Lieferanten!$A$6:$A$205,0))),Einstellungen!$A$5))</f>
        <v/>
      </c>
      <c r="M129" s="15">
        <f>IF(C129="","",IF(N129&lt;&gt;"",N129,C129+L129))</f>
        <v/>
      </c>
      <c r="N129" s="10" t="n"/>
      <c r="O129" s="15">
        <f>IF(C129="","",IFERROR(IF(OR(INDEX(Lieferanten!$C$6:$C$205,MATCH(E129,Lieferanten!$A$6:$A$205,0))="",INDEX(Lieferanten!$D$6:$D$205,MATCH(E129,Lieferanten!$A$6:$A$205,0))=""),"",C129+INDEX(Lieferanten!$D$6:$D$205,MATCH(E129,Lieferanten!$A$6:$A$205,0))),""))</f>
        <v/>
      </c>
      <c r="P129" s="14">
        <f>IF(OR(H129="",O129=""),"",ROUND(K129*INDEX(Lieferanten!$C$6:$C$205,MATCH(E129,Lieferanten!$A$6:$A$205,0)),2))</f>
        <v/>
      </c>
      <c r="Q129" s="10" t="n"/>
      <c r="R129" s="12" t="n"/>
      <c r="S129" s="11" t="n"/>
      <c r="T129" s="14">
        <f>IF(H129="","",IF(U129="bezahlt",0,K129-N(R129)))</f>
        <v/>
      </c>
      <c r="U129" s="16">
        <f>IF(H129="","",IF(Q129&lt;&gt;"",IF(OR(R129="",R129&gt;=K129-N(P129)-0.005),"bezahlt","teilbezahlt"),IF(IF(O129="",FALSE,TODAY()&lt;=O129),"Skonto möglich",IF(IF(M129="",FALSE,TODAY()&gt;M129),"überfällig","offen"))))</f>
        <v/>
      </c>
      <c r="V129" s="17">
        <f>IF(H129="","",IF(AND(D129&lt;&gt;"",COUNTIFS(E$7:E$506,E129,D$7:D$506,D129)&gt;1),"doppelt erfasst?",IF(AND(W129="ja",Y129=""),"XML-Datei ablegen",IF(X129&lt;&gt;"ja","Pflichtangaben prüfen",""))))</f>
        <v/>
      </c>
      <c r="W129" s="18" t="n"/>
      <c r="X129" s="18" t="n"/>
      <c r="Y129" s="11" t="n"/>
    </row>
    <row r="130">
      <c r="A130" s="9">
        <f>IF(E130="","",COUNTA(E$7:E130))</f>
        <v/>
      </c>
      <c r="B130" s="10" t="n"/>
      <c r="C130" s="10" t="n"/>
      <c r="D130" s="11" t="n"/>
      <c r="E130" s="11" t="n"/>
      <c r="F130" s="11" t="n"/>
      <c r="G130" s="11" t="n"/>
      <c r="H130" s="12" t="n"/>
      <c r="I130" s="13" t="n"/>
      <c r="J130" s="14">
        <f>IF(H130="","",ROUND(H130*I130,2))</f>
        <v/>
      </c>
      <c r="K130" s="14">
        <f>IF(H130="","",H130+N(J130))</f>
        <v/>
      </c>
      <c r="L130" s="9">
        <f>IF(E130="","",IFERROR(IF(INDEX(Lieferanten!$B$6:$B$205,MATCH(E130,Lieferanten!$A$6:$A$205,0))="",Einstellungen!$A$5,INDEX(Lieferanten!$B$6:$B$205,MATCH(E130,Lieferanten!$A$6:$A$205,0))),Einstellungen!$A$5))</f>
        <v/>
      </c>
      <c r="M130" s="15">
        <f>IF(C130="","",IF(N130&lt;&gt;"",N130,C130+L130))</f>
        <v/>
      </c>
      <c r="N130" s="10" t="n"/>
      <c r="O130" s="15">
        <f>IF(C130="","",IFERROR(IF(OR(INDEX(Lieferanten!$C$6:$C$205,MATCH(E130,Lieferanten!$A$6:$A$205,0))="",INDEX(Lieferanten!$D$6:$D$205,MATCH(E130,Lieferanten!$A$6:$A$205,0))=""),"",C130+INDEX(Lieferanten!$D$6:$D$205,MATCH(E130,Lieferanten!$A$6:$A$205,0))),""))</f>
        <v/>
      </c>
      <c r="P130" s="14">
        <f>IF(OR(H130="",O130=""),"",ROUND(K130*INDEX(Lieferanten!$C$6:$C$205,MATCH(E130,Lieferanten!$A$6:$A$205,0)),2))</f>
        <v/>
      </c>
      <c r="Q130" s="10" t="n"/>
      <c r="R130" s="12" t="n"/>
      <c r="S130" s="11" t="n"/>
      <c r="T130" s="14">
        <f>IF(H130="","",IF(U130="bezahlt",0,K130-N(R130)))</f>
        <v/>
      </c>
      <c r="U130" s="16">
        <f>IF(H130="","",IF(Q130&lt;&gt;"",IF(OR(R130="",R130&gt;=K130-N(P130)-0.005),"bezahlt","teilbezahlt"),IF(IF(O130="",FALSE,TODAY()&lt;=O130),"Skonto möglich",IF(IF(M130="",FALSE,TODAY()&gt;M130),"überfällig","offen"))))</f>
        <v/>
      </c>
      <c r="V130" s="17">
        <f>IF(H130="","",IF(AND(D130&lt;&gt;"",COUNTIFS(E$7:E$506,E130,D$7:D$506,D130)&gt;1),"doppelt erfasst?",IF(AND(W130="ja",Y130=""),"XML-Datei ablegen",IF(X130&lt;&gt;"ja","Pflichtangaben prüfen",""))))</f>
        <v/>
      </c>
      <c r="W130" s="18" t="n"/>
      <c r="X130" s="18" t="n"/>
      <c r="Y130" s="11" t="n"/>
    </row>
    <row r="131">
      <c r="A131" s="9">
        <f>IF(E131="","",COUNTA(E$7:E131))</f>
        <v/>
      </c>
      <c r="B131" s="10" t="n"/>
      <c r="C131" s="10" t="n"/>
      <c r="D131" s="11" t="n"/>
      <c r="E131" s="11" t="n"/>
      <c r="F131" s="11" t="n"/>
      <c r="G131" s="11" t="n"/>
      <c r="H131" s="12" t="n"/>
      <c r="I131" s="13" t="n"/>
      <c r="J131" s="14">
        <f>IF(H131="","",ROUND(H131*I131,2))</f>
        <v/>
      </c>
      <c r="K131" s="14">
        <f>IF(H131="","",H131+N(J131))</f>
        <v/>
      </c>
      <c r="L131" s="9">
        <f>IF(E131="","",IFERROR(IF(INDEX(Lieferanten!$B$6:$B$205,MATCH(E131,Lieferanten!$A$6:$A$205,0))="",Einstellungen!$A$5,INDEX(Lieferanten!$B$6:$B$205,MATCH(E131,Lieferanten!$A$6:$A$205,0))),Einstellungen!$A$5))</f>
        <v/>
      </c>
      <c r="M131" s="15">
        <f>IF(C131="","",IF(N131&lt;&gt;"",N131,C131+L131))</f>
        <v/>
      </c>
      <c r="N131" s="10" t="n"/>
      <c r="O131" s="15">
        <f>IF(C131="","",IFERROR(IF(OR(INDEX(Lieferanten!$C$6:$C$205,MATCH(E131,Lieferanten!$A$6:$A$205,0))="",INDEX(Lieferanten!$D$6:$D$205,MATCH(E131,Lieferanten!$A$6:$A$205,0))=""),"",C131+INDEX(Lieferanten!$D$6:$D$205,MATCH(E131,Lieferanten!$A$6:$A$205,0))),""))</f>
        <v/>
      </c>
      <c r="P131" s="14">
        <f>IF(OR(H131="",O131=""),"",ROUND(K131*INDEX(Lieferanten!$C$6:$C$205,MATCH(E131,Lieferanten!$A$6:$A$205,0)),2))</f>
        <v/>
      </c>
      <c r="Q131" s="10" t="n"/>
      <c r="R131" s="12" t="n"/>
      <c r="S131" s="11" t="n"/>
      <c r="T131" s="14">
        <f>IF(H131="","",IF(U131="bezahlt",0,K131-N(R131)))</f>
        <v/>
      </c>
      <c r="U131" s="16">
        <f>IF(H131="","",IF(Q131&lt;&gt;"",IF(OR(R131="",R131&gt;=K131-N(P131)-0.005),"bezahlt","teilbezahlt"),IF(IF(O131="",FALSE,TODAY()&lt;=O131),"Skonto möglich",IF(IF(M131="",FALSE,TODAY()&gt;M131),"überfällig","offen"))))</f>
        <v/>
      </c>
      <c r="V131" s="17">
        <f>IF(H131="","",IF(AND(D131&lt;&gt;"",COUNTIFS(E$7:E$506,E131,D$7:D$506,D131)&gt;1),"doppelt erfasst?",IF(AND(W131="ja",Y131=""),"XML-Datei ablegen",IF(X131&lt;&gt;"ja","Pflichtangaben prüfen",""))))</f>
        <v/>
      </c>
      <c r="W131" s="18" t="n"/>
      <c r="X131" s="18" t="n"/>
      <c r="Y131" s="11" t="n"/>
    </row>
    <row r="132">
      <c r="A132" s="9">
        <f>IF(E132="","",COUNTA(E$7:E132))</f>
        <v/>
      </c>
      <c r="B132" s="10" t="n"/>
      <c r="C132" s="10" t="n"/>
      <c r="D132" s="11" t="n"/>
      <c r="E132" s="11" t="n"/>
      <c r="F132" s="11" t="n"/>
      <c r="G132" s="11" t="n"/>
      <c r="H132" s="12" t="n"/>
      <c r="I132" s="13" t="n"/>
      <c r="J132" s="14">
        <f>IF(H132="","",ROUND(H132*I132,2))</f>
        <v/>
      </c>
      <c r="K132" s="14">
        <f>IF(H132="","",H132+N(J132))</f>
        <v/>
      </c>
      <c r="L132" s="9">
        <f>IF(E132="","",IFERROR(IF(INDEX(Lieferanten!$B$6:$B$205,MATCH(E132,Lieferanten!$A$6:$A$205,0))="",Einstellungen!$A$5,INDEX(Lieferanten!$B$6:$B$205,MATCH(E132,Lieferanten!$A$6:$A$205,0))),Einstellungen!$A$5))</f>
        <v/>
      </c>
      <c r="M132" s="15">
        <f>IF(C132="","",IF(N132&lt;&gt;"",N132,C132+L132))</f>
        <v/>
      </c>
      <c r="N132" s="10" t="n"/>
      <c r="O132" s="15">
        <f>IF(C132="","",IFERROR(IF(OR(INDEX(Lieferanten!$C$6:$C$205,MATCH(E132,Lieferanten!$A$6:$A$205,0))="",INDEX(Lieferanten!$D$6:$D$205,MATCH(E132,Lieferanten!$A$6:$A$205,0))=""),"",C132+INDEX(Lieferanten!$D$6:$D$205,MATCH(E132,Lieferanten!$A$6:$A$205,0))),""))</f>
        <v/>
      </c>
      <c r="P132" s="14">
        <f>IF(OR(H132="",O132=""),"",ROUND(K132*INDEX(Lieferanten!$C$6:$C$205,MATCH(E132,Lieferanten!$A$6:$A$205,0)),2))</f>
        <v/>
      </c>
      <c r="Q132" s="10" t="n"/>
      <c r="R132" s="12" t="n"/>
      <c r="S132" s="11" t="n"/>
      <c r="T132" s="14">
        <f>IF(H132="","",IF(U132="bezahlt",0,K132-N(R132)))</f>
        <v/>
      </c>
      <c r="U132" s="16">
        <f>IF(H132="","",IF(Q132&lt;&gt;"",IF(OR(R132="",R132&gt;=K132-N(P132)-0.005),"bezahlt","teilbezahlt"),IF(IF(O132="",FALSE,TODAY()&lt;=O132),"Skonto möglich",IF(IF(M132="",FALSE,TODAY()&gt;M132),"überfällig","offen"))))</f>
        <v/>
      </c>
      <c r="V132" s="17">
        <f>IF(H132="","",IF(AND(D132&lt;&gt;"",COUNTIFS(E$7:E$506,E132,D$7:D$506,D132)&gt;1),"doppelt erfasst?",IF(AND(W132="ja",Y132=""),"XML-Datei ablegen",IF(X132&lt;&gt;"ja","Pflichtangaben prüfen",""))))</f>
        <v/>
      </c>
      <c r="W132" s="18" t="n"/>
      <c r="X132" s="18" t="n"/>
      <c r="Y132" s="11" t="n"/>
    </row>
    <row r="133">
      <c r="A133" s="9">
        <f>IF(E133="","",COUNTA(E$7:E133))</f>
        <v/>
      </c>
      <c r="B133" s="10" t="n"/>
      <c r="C133" s="10" t="n"/>
      <c r="D133" s="11" t="n"/>
      <c r="E133" s="11" t="n"/>
      <c r="F133" s="11" t="n"/>
      <c r="G133" s="11" t="n"/>
      <c r="H133" s="12" t="n"/>
      <c r="I133" s="13" t="n"/>
      <c r="J133" s="14">
        <f>IF(H133="","",ROUND(H133*I133,2))</f>
        <v/>
      </c>
      <c r="K133" s="14">
        <f>IF(H133="","",H133+N(J133))</f>
        <v/>
      </c>
      <c r="L133" s="9">
        <f>IF(E133="","",IFERROR(IF(INDEX(Lieferanten!$B$6:$B$205,MATCH(E133,Lieferanten!$A$6:$A$205,0))="",Einstellungen!$A$5,INDEX(Lieferanten!$B$6:$B$205,MATCH(E133,Lieferanten!$A$6:$A$205,0))),Einstellungen!$A$5))</f>
        <v/>
      </c>
      <c r="M133" s="15">
        <f>IF(C133="","",IF(N133&lt;&gt;"",N133,C133+L133))</f>
        <v/>
      </c>
      <c r="N133" s="10" t="n"/>
      <c r="O133" s="15">
        <f>IF(C133="","",IFERROR(IF(OR(INDEX(Lieferanten!$C$6:$C$205,MATCH(E133,Lieferanten!$A$6:$A$205,0))="",INDEX(Lieferanten!$D$6:$D$205,MATCH(E133,Lieferanten!$A$6:$A$205,0))=""),"",C133+INDEX(Lieferanten!$D$6:$D$205,MATCH(E133,Lieferanten!$A$6:$A$205,0))),""))</f>
        <v/>
      </c>
      <c r="P133" s="14">
        <f>IF(OR(H133="",O133=""),"",ROUND(K133*INDEX(Lieferanten!$C$6:$C$205,MATCH(E133,Lieferanten!$A$6:$A$205,0)),2))</f>
        <v/>
      </c>
      <c r="Q133" s="10" t="n"/>
      <c r="R133" s="12" t="n"/>
      <c r="S133" s="11" t="n"/>
      <c r="T133" s="14">
        <f>IF(H133="","",IF(U133="bezahlt",0,K133-N(R133)))</f>
        <v/>
      </c>
      <c r="U133" s="16">
        <f>IF(H133="","",IF(Q133&lt;&gt;"",IF(OR(R133="",R133&gt;=K133-N(P133)-0.005),"bezahlt","teilbezahlt"),IF(IF(O133="",FALSE,TODAY()&lt;=O133),"Skonto möglich",IF(IF(M133="",FALSE,TODAY()&gt;M133),"überfällig","offen"))))</f>
        <v/>
      </c>
      <c r="V133" s="17">
        <f>IF(H133="","",IF(AND(D133&lt;&gt;"",COUNTIFS(E$7:E$506,E133,D$7:D$506,D133)&gt;1),"doppelt erfasst?",IF(AND(W133="ja",Y133=""),"XML-Datei ablegen",IF(X133&lt;&gt;"ja","Pflichtangaben prüfen",""))))</f>
        <v/>
      </c>
      <c r="W133" s="18" t="n"/>
      <c r="X133" s="18" t="n"/>
      <c r="Y133" s="11" t="n"/>
    </row>
    <row r="134">
      <c r="A134" s="9">
        <f>IF(E134="","",COUNTA(E$7:E134))</f>
        <v/>
      </c>
      <c r="B134" s="10" t="n"/>
      <c r="C134" s="10" t="n"/>
      <c r="D134" s="11" t="n"/>
      <c r="E134" s="11" t="n"/>
      <c r="F134" s="11" t="n"/>
      <c r="G134" s="11" t="n"/>
      <c r="H134" s="12" t="n"/>
      <c r="I134" s="13" t="n"/>
      <c r="J134" s="14">
        <f>IF(H134="","",ROUND(H134*I134,2))</f>
        <v/>
      </c>
      <c r="K134" s="14">
        <f>IF(H134="","",H134+N(J134))</f>
        <v/>
      </c>
      <c r="L134" s="9">
        <f>IF(E134="","",IFERROR(IF(INDEX(Lieferanten!$B$6:$B$205,MATCH(E134,Lieferanten!$A$6:$A$205,0))="",Einstellungen!$A$5,INDEX(Lieferanten!$B$6:$B$205,MATCH(E134,Lieferanten!$A$6:$A$205,0))),Einstellungen!$A$5))</f>
        <v/>
      </c>
      <c r="M134" s="15">
        <f>IF(C134="","",IF(N134&lt;&gt;"",N134,C134+L134))</f>
        <v/>
      </c>
      <c r="N134" s="10" t="n"/>
      <c r="O134" s="15">
        <f>IF(C134="","",IFERROR(IF(OR(INDEX(Lieferanten!$C$6:$C$205,MATCH(E134,Lieferanten!$A$6:$A$205,0))="",INDEX(Lieferanten!$D$6:$D$205,MATCH(E134,Lieferanten!$A$6:$A$205,0))=""),"",C134+INDEX(Lieferanten!$D$6:$D$205,MATCH(E134,Lieferanten!$A$6:$A$205,0))),""))</f>
        <v/>
      </c>
      <c r="P134" s="14">
        <f>IF(OR(H134="",O134=""),"",ROUND(K134*INDEX(Lieferanten!$C$6:$C$205,MATCH(E134,Lieferanten!$A$6:$A$205,0)),2))</f>
        <v/>
      </c>
      <c r="Q134" s="10" t="n"/>
      <c r="R134" s="12" t="n"/>
      <c r="S134" s="11" t="n"/>
      <c r="T134" s="14">
        <f>IF(H134="","",IF(U134="bezahlt",0,K134-N(R134)))</f>
        <v/>
      </c>
      <c r="U134" s="16">
        <f>IF(H134="","",IF(Q134&lt;&gt;"",IF(OR(R134="",R134&gt;=K134-N(P134)-0.005),"bezahlt","teilbezahlt"),IF(IF(O134="",FALSE,TODAY()&lt;=O134),"Skonto möglich",IF(IF(M134="",FALSE,TODAY()&gt;M134),"überfällig","offen"))))</f>
        <v/>
      </c>
      <c r="V134" s="17">
        <f>IF(H134="","",IF(AND(D134&lt;&gt;"",COUNTIFS(E$7:E$506,E134,D$7:D$506,D134)&gt;1),"doppelt erfasst?",IF(AND(W134="ja",Y134=""),"XML-Datei ablegen",IF(X134&lt;&gt;"ja","Pflichtangaben prüfen",""))))</f>
        <v/>
      </c>
      <c r="W134" s="18" t="n"/>
      <c r="X134" s="18" t="n"/>
      <c r="Y134" s="11" t="n"/>
    </row>
    <row r="135">
      <c r="A135" s="9">
        <f>IF(E135="","",COUNTA(E$7:E135))</f>
        <v/>
      </c>
      <c r="B135" s="10" t="n"/>
      <c r="C135" s="10" t="n"/>
      <c r="D135" s="11" t="n"/>
      <c r="E135" s="11" t="n"/>
      <c r="F135" s="11" t="n"/>
      <c r="G135" s="11" t="n"/>
      <c r="H135" s="12" t="n"/>
      <c r="I135" s="13" t="n"/>
      <c r="J135" s="14">
        <f>IF(H135="","",ROUND(H135*I135,2))</f>
        <v/>
      </c>
      <c r="K135" s="14">
        <f>IF(H135="","",H135+N(J135))</f>
        <v/>
      </c>
      <c r="L135" s="9">
        <f>IF(E135="","",IFERROR(IF(INDEX(Lieferanten!$B$6:$B$205,MATCH(E135,Lieferanten!$A$6:$A$205,0))="",Einstellungen!$A$5,INDEX(Lieferanten!$B$6:$B$205,MATCH(E135,Lieferanten!$A$6:$A$205,0))),Einstellungen!$A$5))</f>
        <v/>
      </c>
      <c r="M135" s="15">
        <f>IF(C135="","",IF(N135&lt;&gt;"",N135,C135+L135))</f>
        <v/>
      </c>
      <c r="N135" s="10" t="n"/>
      <c r="O135" s="15">
        <f>IF(C135="","",IFERROR(IF(OR(INDEX(Lieferanten!$C$6:$C$205,MATCH(E135,Lieferanten!$A$6:$A$205,0))="",INDEX(Lieferanten!$D$6:$D$205,MATCH(E135,Lieferanten!$A$6:$A$205,0))=""),"",C135+INDEX(Lieferanten!$D$6:$D$205,MATCH(E135,Lieferanten!$A$6:$A$205,0))),""))</f>
        <v/>
      </c>
      <c r="P135" s="14">
        <f>IF(OR(H135="",O135=""),"",ROUND(K135*INDEX(Lieferanten!$C$6:$C$205,MATCH(E135,Lieferanten!$A$6:$A$205,0)),2))</f>
        <v/>
      </c>
      <c r="Q135" s="10" t="n"/>
      <c r="R135" s="12" t="n"/>
      <c r="S135" s="11" t="n"/>
      <c r="T135" s="14">
        <f>IF(H135="","",IF(U135="bezahlt",0,K135-N(R135)))</f>
        <v/>
      </c>
      <c r="U135" s="16">
        <f>IF(H135="","",IF(Q135&lt;&gt;"",IF(OR(R135="",R135&gt;=K135-N(P135)-0.005),"bezahlt","teilbezahlt"),IF(IF(O135="",FALSE,TODAY()&lt;=O135),"Skonto möglich",IF(IF(M135="",FALSE,TODAY()&gt;M135),"überfällig","offen"))))</f>
        <v/>
      </c>
      <c r="V135" s="17">
        <f>IF(H135="","",IF(AND(D135&lt;&gt;"",COUNTIFS(E$7:E$506,E135,D$7:D$506,D135)&gt;1),"doppelt erfasst?",IF(AND(W135="ja",Y135=""),"XML-Datei ablegen",IF(X135&lt;&gt;"ja","Pflichtangaben prüfen",""))))</f>
        <v/>
      </c>
      <c r="W135" s="18" t="n"/>
      <c r="X135" s="18" t="n"/>
      <c r="Y135" s="11" t="n"/>
    </row>
    <row r="136">
      <c r="A136" s="9">
        <f>IF(E136="","",COUNTA(E$7:E136))</f>
        <v/>
      </c>
      <c r="B136" s="10" t="n"/>
      <c r="C136" s="10" t="n"/>
      <c r="D136" s="11" t="n"/>
      <c r="E136" s="11" t="n"/>
      <c r="F136" s="11" t="n"/>
      <c r="G136" s="11" t="n"/>
      <c r="H136" s="12" t="n"/>
      <c r="I136" s="13" t="n"/>
      <c r="J136" s="14">
        <f>IF(H136="","",ROUND(H136*I136,2))</f>
        <v/>
      </c>
      <c r="K136" s="14">
        <f>IF(H136="","",H136+N(J136))</f>
        <v/>
      </c>
      <c r="L136" s="9">
        <f>IF(E136="","",IFERROR(IF(INDEX(Lieferanten!$B$6:$B$205,MATCH(E136,Lieferanten!$A$6:$A$205,0))="",Einstellungen!$A$5,INDEX(Lieferanten!$B$6:$B$205,MATCH(E136,Lieferanten!$A$6:$A$205,0))),Einstellungen!$A$5))</f>
        <v/>
      </c>
      <c r="M136" s="15">
        <f>IF(C136="","",IF(N136&lt;&gt;"",N136,C136+L136))</f>
        <v/>
      </c>
      <c r="N136" s="10" t="n"/>
      <c r="O136" s="15">
        <f>IF(C136="","",IFERROR(IF(OR(INDEX(Lieferanten!$C$6:$C$205,MATCH(E136,Lieferanten!$A$6:$A$205,0))="",INDEX(Lieferanten!$D$6:$D$205,MATCH(E136,Lieferanten!$A$6:$A$205,0))=""),"",C136+INDEX(Lieferanten!$D$6:$D$205,MATCH(E136,Lieferanten!$A$6:$A$205,0))),""))</f>
        <v/>
      </c>
      <c r="P136" s="14">
        <f>IF(OR(H136="",O136=""),"",ROUND(K136*INDEX(Lieferanten!$C$6:$C$205,MATCH(E136,Lieferanten!$A$6:$A$205,0)),2))</f>
        <v/>
      </c>
      <c r="Q136" s="10" t="n"/>
      <c r="R136" s="12" t="n"/>
      <c r="S136" s="11" t="n"/>
      <c r="T136" s="14">
        <f>IF(H136="","",IF(U136="bezahlt",0,K136-N(R136)))</f>
        <v/>
      </c>
      <c r="U136" s="16">
        <f>IF(H136="","",IF(Q136&lt;&gt;"",IF(OR(R136="",R136&gt;=K136-N(P136)-0.005),"bezahlt","teilbezahlt"),IF(IF(O136="",FALSE,TODAY()&lt;=O136),"Skonto möglich",IF(IF(M136="",FALSE,TODAY()&gt;M136),"überfällig","offen"))))</f>
        <v/>
      </c>
      <c r="V136" s="17">
        <f>IF(H136="","",IF(AND(D136&lt;&gt;"",COUNTIFS(E$7:E$506,E136,D$7:D$506,D136)&gt;1),"doppelt erfasst?",IF(AND(W136="ja",Y136=""),"XML-Datei ablegen",IF(X136&lt;&gt;"ja","Pflichtangaben prüfen",""))))</f>
        <v/>
      </c>
      <c r="W136" s="18" t="n"/>
      <c r="X136" s="18" t="n"/>
      <c r="Y136" s="11" t="n"/>
    </row>
    <row r="137">
      <c r="A137" s="9">
        <f>IF(E137="","",COUNTA(E$7:E137))</f>
        <v/>
      </c>
      <c r="B137" s="10" t="n"/>
      <c r="C137" s="10" t="n"/>
      <c r="D137" s="11" t="n"/>
      <c r="E137" s="11" t="n"/>
      <c r="F137" s="11" t="n"/>
      <c r="G137" s="11" t="n"/>
      <c r="H137" s="12" t="n"/>
      <c r="I137" s="13" t="n"/>
      <c r="J137" s="14">
        <f>IF(H137="","",ROUND(H137*I137,2))</f>
        <v/>
      </c>
      <c r="K137" s="14">
        <f>IF(H137="","",H137+N(J137))</f>
        <v/>
      </c>
      <c r="L137" s="9">
        <f>IF(E137="","",IFERROR(IF(INDEX(Lieferanten!$B$6:$B$205,MATCH(E137,Lieferanten!$A$6:$A$205,0))="",Einstellungen!$A$5,INDEX(Lieferanten!$B$6:$B$205,MATCH(E137,Lieferanten!$A$6:$A$205,0))),Einstellungen!$A$5))</f>
        <v/>
      </c>
      <c r="M137" s="15">
        <f>IF(C137="","",IF(N137&lt;&gt;"",N137,C137+L137))</f>
        <v/>
      </c>
      <c r="N137" s="10" t="n"/>
      <c r="O137" s="15">
        <f>IF(C137="","",IFERROR(IF(OR(INDEX(Lieferanten!$C$6:$C$205,MATCH(E137,Lieferanten!$A$6:$A$205,0))="",INDEX(Lieferanten!$D$6:$D$205,MATCH(E137,Lieferanten!$A$6:$A$205,0))=""),"",C137+INDEX(Lieferanten!$D$6:$D$205,MATCH(E137,Lieferanten!$A$6:$A$205,0))),""))</f>
        <v/>
      </c>
      <c r="P137" s="14">
        <f>IF(OR(H137="",O137=""),"",ROUND(K137*INDEX(Lieferanten!$C$6:$C$205,MATCH(E137,Lieferanten!$A$6:$A$205,0)),2))</f>
        <v/>
      </c>
      <c r="Q137" s="10" t="n"/>
      <c r="R137" s="12" t="n"/>
      <c r="S137" s="11" t="n"/>
      <c r="T137" s="14">
        <f>IF(H137="","",IF(U137="bezahlt",0,K137-N(R137)))</f>
        <v/>
      </c>
      <c r="U137" s="16">
        <f>IF(H137="","",IF(Q137&lt;&gt;"",IF(OR(R137="",R137&gt;=K137-N(P137)-0.005),"bezahlt","teilbezahlt"),IF(IF(O137="",FALSE,TODAY()&lt;=O137),"Skonto möglich",IF(IF(M137="",FALSE,TODAY()&gt;M137),"überfällig","offen"))))</f>
        <v/>
      </c>
      <c r="V137" s="17">
        <f>IF(H137="","",IF(AND(D137&lt;&gt;"",COUNTIFS(E$7:E$506,E137,D$7:D$506,D137)&gt;1),"doppelt erfasst?",IF(AND(W137="ja",Y137=""),"XML-Datei ablegen",IF(X137&lt;&gt;"ja","Pflichtangaben prüfen",""))))</f>
        <v/>
      </c>
      <c r="W137" s="18" t="n"/>
      <c r="X137" s="18" t="n"/>
      <c r="Y137" s="11" t="n"/>
    </row>
    <row r="138">
      <c r="A138" s="9">
        <f>IF(E138="","",COUNTA(E$7:E138))</f>
        <v/>
      </c>
      <c r="B138" s="10" t="n"/>
      <c r="C138" s="10" t="n"/>
      <c r="D138" s="11" t="n"/>
      <c r="E138" s="11" t="n"/>
      <c r="F138" s="11" t="n"/>
      <c r="G138" s="11" t="n"/>
      <c r="H138" s="12" t="n"/>
      <c r="I138" s="13" t="n"/>
      <c r="J138" s="14">
        <f>IF(H138="","",ROUND(H138*I138,2))</f>
        <v/>
      </c>
      <c r="K138" s="14">
        <f>IF(H138="","",H138+N(J138))</f>
        <v/>
      </c>
      <c r="L138" s="9">
        <f>IF(E138="","",IFERROR(IF(INDEX(Lieferanten!$B$6:$B$205,MATCH(E138,Lieferanten!$A$6:$A$205,0))="",Einstellungen!$A$5,INDEX(Lieferanten!$B$6:$B$205,MATCH(E138,Lieferanten!$A$6:$A$205,0))),Einstellungen!$A$5))</f>
        <v/>
      </c>
      <c r="M138" s="15">
        <f>IF(C138="","",IF(N138&lt;&gt;"",N138,C138+L138))</f>
        <v/>
      </c>
      <c r="N138" s="10" t="n"/>
      <c r="O138" s="15">
        <f>IF(C138="","",IFERROR(IF(OR(INDEX(Lieferanten!$C$6:$C$205,MATCH(E138,Lieferanten!$A$6:$A$205,0))="",INDEX(Lieferanten!$D$6:$D$205,MATCH(E138,Lieferanten!$A$6:$A$205,0))=""),"",C138+INDEX(Lieferanten!$D$6:$D$205,MATCH(E138,Lieferanten!$A$6:$A$205,0))),""))</f>
        <v/>
      </c>
      <c r="P138" s="14">
        <f>IF(OR(H138="",O138=""),"",ROUND(K138*INDEX(Lieferanten!$C$6:$C$205,MATCH(E138,Lieferanten!$A$6:$A$205,0)),2))</f>
        <v/>
      </c>
      <c r="Q138" s="10" t="n"/>
      <c r="R138" s="12" t="n"/>
      <c r="S138" s="11" t="n"/>
      <c r="T138" s="14">
        <f>IF(H138="","",IF(U138="bezahlt",0,K138-N(R138)))</f>
        <v/>
      </c>
      <c r="U138" s="16">
        <f>IF(H138="","",IF(Q138&lt;&gt;"",IF(OR(R138="",R138&gt;=K138-N(P138)-0.005),"bezahlt","teilbezahlt"),IF(IF(O138="",FALSE,TODAY()&lt;=O138),"Skonto möglich",IF(IF(M138="",FALSE,TODAY()&gt;M138),"überfällig","offen"))))</f>
        <v/>
      </c>
      <c r="V138" s="17">
        <f>IF(H138="","",IF(AND(D138&lt;&gt;"",COUNTIFS(E$7:E$506,E138,D$7:D$506,D138)&gt;1),"doppelt erfasst?",IF(AND(W138="ja",Y138=""),"XML-Datei ablegen",IF(X138&lt;&gt;"ja","Pflichtangaben prüfen",""))))</f>
        <v/>
      </c>
      <c r="W138" s="18" t="n"/>
      <c r="X138" s="18" t="n"/>
      <c r="Y138" s="11" t="n"/>
    </row>
    <row r="139">
      <c r="A139" s="9">
        <f>IF(E139="","",COUNTA(E$7:E139))</f>
        <v/>
      </c>
      <c r="B139" s="10" t="n"/>
      <c r="C139" s="10" t="n"/>
      <c r="D139" s="11" t="n"/>
      <c r="E139" s="11" t="n"/>
      <c r="F139" s="11" t="n"/>
      <c r="G139" s="11" t="n"/>
      <c r="H139" s="12" t="n"/>
      <c r="I139" s="13" t="n"/>
      <c r="J139" s="14">
        <f>IF(H139="","",ROUND(H139*I139,2))</f>
        <v/>
      </c>
      <c r="K139" s="14">
        <f>IF(H139="","",H139+N(J139))</f>
        <v/>
      </c>
      <c r="L139" s="9">
        <f>IF(E139="","",IFERROR(IF(INDEX(Lieferanten!$B$6:$B$205,MATCH(E139,Lieferanten!$A$6:$A$205,0))="",Einstellungen!$A$5,INDEX(Lieferanten!$B$6:$B$205,MATCH(E139,Lieferanten!$A$6:$A$205,0))),Einstellungen!$A$5))</f>
        <v/>
      </c>
      <c r="M139" s="15">
        <f>IF(C139="","",IF(N139&lt;&gt;"",N139,C139+L139))</f>
        <v/>
      </c>
      <c r="N139" s="10" t="n"/>
      <c r="O139" s="15">
        <f>IF(C139="","",IFERROR(IF(OR(INDEX(Lieferanten!$C$6:$C$205,MATCH(E139,Lieferanten!$A$6:$A$205,0))="",INDEX(Lieferanten!$D$6:$D$205,MATCH(E139,Lieferanten!$A$6:$A$205,0))=""),"",C139+INDEX(Lieferanten!$D$6:$D$205,MATCH(E139,Lieferanten!$A$6:$A$205,0))),""))</f>
        <v/>
      </c>
      <c r="P139" s="14">
        <f>IF(OR(H139="",O139=""),"",ROUND(K139*INDEX(Lieferanten!$C$6:$C$205,MATCH(E139,Lieferanten!$A$6:$A$205,0)),2))</f>
        <v/>
      </c>
      <c r="Q139" s="10" t="n"/>
      <c r="R139" s="12" t="n"/>
      <c r="S139" s="11" t="n"/>
      <c r="T139" s="14">
        <f>IF(H139="","",IF(U139="bezahlt",0,K139-N(R139)))</f>
        <v/>
      </c>
      <c r="U139" s="16">
        <f>IF(H139="","",IF(Q139&lt;&gt;"",IF(OR(R139="",R139&gt;=K139-N(P139)-0.005),"bezahlt","teilbezahlt"),IF(IF(O139="",FALSE,TODAY()&lt;=O139),"Skonto möglich",IF(IF(M139="",FALSE,TODAY()&gt;M139),"überfällig","offen"))))</f>
        <v/>
      </c>
      <c r="V139" s="17">
        <f>IF(H139="","",IF(AND(D139&lt;&gt;"",COUNTIFS(E$7:E$506,E139,D$7:D$506,D139)&gt;1),"doppelt erfasst?",IF(AND(W139="ja",Y139=""),"XML-Datei ablegen",IF(X139&lt;&gt;"ja","Pflichtangaben prüfen",""))))</f>
        <v/>
      </c>
      <c r="W139" s="18" t="n"/>
      <c r="X139" s="18" t="n"/>
      <c r="Y139" s="11" t="n"/>
    </row>
    <row r="140">
      <c r="A140" s="9">
        <f>IF(E140="","",COUNTA(E$7:E140))</f>
        <v/>
      </c>
      <c r="B140" s="10" t="n"/>
      <c r="C140" s="10" t="n"/>
      <c r="D140" s="11" t="n"/>
      <c r="E140" s="11" t="n"/>
      <c r="F140" s="11" t="n"/>
      <c r="G140" s="11" t="n"/>
      <c r="H140" s="12" t="n"/>
      <c r="I140" s="13" t="n"/>
      <c r="J140" s="14">
        <f>IF(H140="","",ROUND(H140*I140,2))</f>
        <v/>
      </c>
      <c r="K140" s="14">
        <f>IF(H140="","",H140+N(J140))</f>
        <v/>
      </c>
      <c r="L140" s="9">
        <f>IF(E140="","",IFERROR(IF(INDEX(Lieferanten!$B$6:$B$205,MATCH(E140,Lieferanten!$A$6:$A$205,0))="",Einstellungen!$A$5,INDEX(Lieferanten!$B$6:$B$205,MATCH(E140,Lieferanten!$A$6:$A$205,0))),Einstellungen!$A$5))</f>
        <v/>
      </c>
      <c r="M140" s="15">
        <f>IF(C140="","",IF(N140&lt;&gt;"",N140,C140+L140))</f>
        <v/>
      </c>
      <c r="N140" s="10" t="n"/>
      <c r="O140" s="15">
        <f>IF(C140="","",IFERROR(IF(OR(INDEX(Lieferanten!$C$6:$C$205,MATCH(E140,Lieferanten!$A$6:$A$205,0))="",INDEX(Lieferanten!$D$6:$D$205,MATCH(E140,Lieferanten!$A$6:$A$205,0))=""),"",C140+INDEX(Lieferanten!$D$6:$D$205,MATCH(E140,Lieferanten!$A$6:$A$205,0))),""))</f>
        <v/>
      </c>
      <c r="P140" s="14">
        <f>IF(OR(H140="",O140=""),"",ROUND(K140*INDEX(Lieferanten!$C$6:$C$205,MATCH(E140,Lieferanten!$A$6:$A$205,0)),2))</f>
        <v/>
      </c>
      <c r="Q140" s="10" t="n"/>
      <c r="R140" s="12" t="n"/>
      <c r="S140" s="11" t="n"/>
      <c r="T140" s="14">
        <f>IF(H140="","",IF(U140="bezahlt",0,K140-N(R140)))</f>
        <v/>
      </c>
      <c r="U140" s="16">
        <f>IF(H140="","",IF(Q140&lt;&gt;"",IF(OR(R140="",R140&gt;=K140-N(P140)-0.005),"bezahlt","teilbezahlt"),IF(IF(O140="",FALSE,TODAY()&lt;=O140),"Skonto möglich",IF(IF(M140="",FALSE,TODAY()&gt;M140),"überfällig","offen"))))</f>
        <v/>
      </c>
      <c r="V140" s="17">
        <f>IF(H140="","",IF(AND(D140&lt;&gt;"",COUNTIFS(E$7:E$506,E140,D$7:D$506,D140)&gt;1),"doppelt erfasst?",IF(AND(W140="ja",Y140=""),"XML-Datei ablegen",IF(X140&lt;&gt;"ja","Pflichtangaben prüfen",""))))</f>
        <v/>
      </c>
      <c r="W140" s="18" t="n"/>
      <c r="X140" s="18" t="n"/>
      <c r="Y140" s="11" t="n"/>
    </row>
    <row r="141">
      <c r="A141" s="9">
        <f>IF(E141="","",COUNTA(E$7:E141))</f>
        <v/>
      </c>
      <c r="B141" s="10" t="n"/>
      <c r="C141" s="10" t="n"/>
      <c r="D141" s="11" t="n"/>
      <c r="E141" s="11" t="n"/>
      <c r="F141" s="11" t="n"/>
      <c r="G141" s="11" t="n"/>
      <c r="H141" s="12" t="n"/>
      <c r="I141" s="13" t="n"/>
      <c r="J141" s="14">
        <f>IF(H141="","",ROUND(H141*I141,2))</f>
        <v/>
      </c>
      <c r="K141" s="14">
        <f>IF(H141="","",H141+N(J141))</f>
        <v/>
      </c>
      <c r="L141" s="9">
        <f>IF(E141="","",IFERROR(IF(INDEX(Lieferanten!$B$6:$B$205,MATCH(E141,Lieferanten!$A$6:$A$205,0))="",Einstellungen!$A$5,INDEX(Lieferanten!$B$6:$B$205,MATCH(E141,Lieferanten!$A$6:$A$205,0))),Einstellungen!$A$5))</f>
        <v/>
      </c>
      <c r="M141" s="15">
        <f>IF(C141="","",IF(N141&lt;&gt;"",N141,C141+L141))</f>
        <v/>
      </c>
      <c r="N141" s="10" t="n"/>
      <c r="O141" s="15">
        <f>IF(C141="","",IFERROR(IF(OR(INDEX(Lieferanten!$C$6:$C$205,MATCH(E141,Lieferanten!$A$6:$A$205,0))="",INDEX(Lieferanten!$D$6:$D$205,MATCH(E141,Lieferanten!$A$6:$A$205,0))=""),"",C141+INDEX(Lieferanten!$D$6:$D$205,MATCH(E141,Lieferanten!$A$6:$A$205,0))),""))</f>
        <v/>
      </c>
      <c r="P141" s="14">
        <f>IF(OR(H141="",O141=""),"",ROUND(K141*INDEX(Lieferanten!$C$6:$C$205,MATCH(E141,Lieferanten!$A$6:$A$205,0)),2))</f>
        <v/>
      </c>
      <c r="Q141" s="10" t="n"/>
      <c r="R141" s="12" t="n"/>
      <c r="S141" s="11" t="n"/>
      <c r="T141" s="14">
        <f>IF(H141="","",IF(U141="bezahlt",0,K141-N(R141)))</f>
        <v/>
      </c>
      <c r="U141" s="16">
        <f>IF(H141="","",IF(Q141&lt;&gt;"",IF(OR(R141="",R141&gt;=K141-N(P141)-0.005),"bezahlt","teilbezahlt"),IF(IF(O141="",FALSE,TODAY()&lt;=O141),"Skonto möglich",IF(IF(M141="",FALSE,TODAY()&gt;M141),"überfällig","offen"))))</f>
        <v/>
      </c>
      <c r="V141" s="17">
        <f>IF(H141="","",IF(AND(D141&lt;&gt;"",COUNTIFS(E$7:E$506,E141,D$7:D$506,D141)&gt;1),"doppelt erfasst?",IF(AND(W141="ja",Y141=""),"XML-Datei ablegen",IF(X141&lt;&gt;"ja","Pflichtangaben prüfen",""))))</f>
        <v/>
      </c>
      <c r="W141" s="18" t="n"/>
      <c r="X141" s="18" t="n"/>
      <c r="Y141" s="11" t="n"/>
    </row>
    <row r="142">
      <c r="A142" s="9">
        <f>IF(E142="","",COUNTA(E$7:E142))</f>
        <v/>
      </c>
      <c r="B142" s="10" t="n"/>
      <c r="C142" s="10" t="n"/>
      <c r="D142" s="11" t="n"/>
      <c r="E142" s="11" t="n"/>
      <c r="F142" s="11" t="n"/>
      <c r="G142" s="11" t="n"/>
      <c r="H142" s="12" t="n"/>
      <c r="I142" s="13" t="n"/>
      <c r="J142" s="14">
        <f>IF(H142="","",ROUND(H142*I142,2))</f>
        <v/>
      </c>
      <c r="K142" s="14">
        <f>IF(H142="","",H142+N(J142))</f>
        <v/>
      </c>
      <c r="L142" s="9">
        <f>IF(E142="","",IFERROR(IF(INDEX(Lieferanten!$B$6:$B$205,MATCH(E142,Lieferanten!$A$6:$A$205,0))="",Einstellungen!$A$5,INDEX(Lieferanten!$B$6:$B$205,MATCH(E142,Lieferanten!$A$6:$A$205,0))),Einstellungen!$A$5))</f>
        <v/>
      </c>
      <c r="M142" s="15">
        <f>IF(C142="","",IF(N142&lt;&gt;"",N142,C142+L142))</f>
        <v/>
      </c>
      <c r="N142" s="10" t="n"/>
      <c r="O142" s="15">
        <f>IF(C142="","",IFERROR(IF(OR(INDEX(Lieferanten!$C$6:$C$205,MATCH(E142,Lieferanten!$A$6:$A$205,0))="",INDEX(Lieferanten!$D$6:$D$205,MATCH(E142,Lieferanten!$A$6:$A$205,0))=""),"",C142+INDEX(Lieferanten!$D$6:$D$205,MATCH(E142,Lieferanten!$A$6:$A$205,0))),""))</f>
        <v/>
      </c>
      <c r="P142" s="14">
        <f>IF(OR(H142="",O142=""),"",ROUND(K142*INDEX(Lieferanten!$C$6:$C$205,MATCH(E142,Lieferanten!$A$6:$A$205,0)),2))</f>
        <v/>
      </c>
      <c r="Q142" s="10" t="n"/>
      <c r="R142" s="12" t="n"/>
      <c r="S142" s="11" t="n"/>
      <c r="T142" s="14">
        <f>IF(H142="","",IF(U142="bezahlt",0,K142-N(R142)))</f>
        <v/>
      </c>
      <c r="U142" s="16">
        <f>IF(H142="","",IF(Q142&lt;&gt;"",IF(OR(R142="",R142&gt;=K142-N(P142)-0.005),"bezahlt","teilbezahlt"),IF(IF(O142="",FALSE,TODAY()&lt;=O142),"Skonto möglich",IF(IF(M142="",FALSE,TODAY()&gt;M142),"überfällig","offen"))))</f>
        <v/>
      </c>
      <c r="V142" s="17">
        <f>IF(H142="","",IF(AND(D142&lt;&gt;"",COUNTIFS(E$7:E$506,E142,D$7:D$506,D142)&gt;1),"doppelt erfasst?",IF(AND(W142="ja",Y142=""),"XML-Datei ablegen",IF(X142&lt;&gt;"ja","Pflichtangaben prüfen",""))))</f>
        <v/>
      </c>
      <c r="W142" s="18" t="n"/>
      <c r="X142" s="18" t="n"/>
      <c r="Y142" s="11" t="n"/>
    </row>
    <row r="143">
      <c r="A143" s="9">
        <f>IF(E143="","",COUNTA(E$7:E143))</f>
        <v/>
      </c>
      <c r="B143" s="10" t="n"/>
      <c r="C143" s="10" t="n"/>
      <c r="D143" s="11" t="n"/>
      <c r="E143" s="11" t="n"/>
      <c r="F143" s="11" t="n"/>
      <c r="G143" s="11" t="n"/>
      <c r="H143" s="12" t="n"/>
      <c r="I143" s="13" t="n"/>
      <c r="J143" s="14">
        <f>IF(H143="","",ROUND(H143*I143,2))</f>
        <v/>
      </c>
      <c r="K143" s="14">
        <f>IF(H143="","",H143+N(J143))</f>
        <v/>
      </c>
      <c r="L143" s="9">
        <f>IF(E143="","",IFERROR(IF(INDEX(Lieferanten!$B$6:$B$205,MATCH(E143,Lieferanten!$A$6:$A$205,0))="",Einstellungen!$A$5,INDEX(Lieferanten!$B$6:$B$205,MATCH(E143,Lieferanten!$A$6:$A$205,0))),Einstellungen!$A$5))</f>
        <v/>
      </c>
      <c r="M143" s="15">
        <f>IF(C143="","",IF(N143&lt;&gt;"",N143,C143+L143))</f>
        <v/>
      </c>
      <c r="N143" s="10" t="n"/>
      <c r="O143" s="15">
        <f>IF(C143="","",IFERROR(IF(OR(INDEX(Lieferanten!$C$6:$C$205,MATCH(E143,Lieferanten!$A$6:$A$205,0))="",INDEX(Lieferanten!$D$6:$D$205,MATCH(E143,Lieferanten!$A$6:$A$205,0))=""),"",C143+INDEX(Lieferanten!$D$6:$D$205,MATCH(E143,Lieferanten!$A$6:$A$205,0))),""))</f>
        <v/>
      </c>
      <c r="P143" s="14">
        <f>IF(OR(H143="",O143=""),"",ROUND(K143*INDEX(Lieferanten!$C$6:$C$205,MATCH(E143,Lieferanten!$A$6:$A$205,0)),2))</f>
        <v/>
      </c>
      <c r="Q143" s="10" t="n"/>
      <c r="R143" s="12" t="n"/>
      <c r="S143" s="11" t="n"/>
      <c r="T143" s="14">
        <f>IF(H143="","",IF(U143="bezahlt",0,K143-N(R143)))</f>
        <v/>
      </c>
      <c r="U143" s="16">
        <f>IF(H143="","",IF(Q143&lt;&gt;"",IF(OR(R143="",R143&gt;=K143-N(P143)-0.005),"bezahlt","teilbezahlt"),IF(IF(O143="",FALSE,TODAY()&lt;=O143),"Skonto möglich",IF(IF(M143="",FALSE,TODAY()&gt;M143),"überfällig","offen"))))</f>
        <v/>
      </c>
      <c r="V143" s="17">
        <f>IF(H143="","",IF(AND(D143&lt;&gt;"",COUNTIFS(E$7:E$506,E143,D$7:D$506,D143)&gt;1),"doppelt erfasst?",IF(AND(W143="ja",Y143=""),"XML-Datei ablegen",IF(X143&lt;&gt;"ja","Pflichtangaben prüfen",""))))</f>
        <v/>
      </c>
      <c r="W143" s="18" t="n"/>
      <c r="X143" s="18" t="n"/>
      <c r="Y143" s="11" t="n"/>
    </row>
    <row r="144">
      <c r="A144" s="9">
        <f>IF(E144="","",COUNTA(E$7:E144))</f>
        <v/>
      </c>
      <c r="B144" s="10" t="n"/>
      <c r="C144" s="10" t="n"/>
      <c r="D144" s="11" t="n"/>
      <c r="E144" s="11" t="n"/>
      <c r="F144" s="11" t="n"/>
      <c r="G144" s="11" t="n"/>
      <c r="H144" s="12" t="n"/>
      <c r="I144" s="13" t="n"/>
      <c r="J144" s="14">
        <f>IF(H144="","",ROUND(H144*I144,2))</f>
        <v/>
      </c>
      <c r="K144" s="14">
        <f>IF(H144="","",H144+N(J144))</f>
        <v/>
      </c>
      <c r="L144" s="9">
        <f>IF(E144="","",IFERROR(IF(INDEX(Lieferanten!$B$6:$B$205,MATCH(E144,Lieferanten!$A$6:$A$205,0))="",Einstellungen!$A$5,INDEX(Lieferanten!$B$6:$B$205,MATCH(E144,Lieferanten!$A$6:$A$205,0))),Einstellungen!$A$5))</f>
        <v/>
      </c>
      <c r="M144" s="15">
        <f>IF(C144="","",IF(N144&lt;&gt;"",N144,C144+L144))</f>
        <v/>
      </c>
      <c r="N144" s="10" t="n"/>
      <c r="O144" s="15">
        <f>IF(C144="","",IFERROR(IF(OR(INDEX(Lieferanten!$C$6:$C$205,MATCH(E144,Lieferanten!$A$6:$A$205,0))="",INDEX(Lieferanten!$D$6:$D$205,MATCH(E144,Lieferanten!$A$6:$A$205,0))=""),"",C144+INDEX(Lieferanten!$D$6:$D$205,MATCH(E144,Lieferanten!$A$6:$A$205,0))),""))</f>
        <v/>
      </c>
      <c r="P144" s="14">
        <f>IF(OR(H144="",O144=""),"",ROUND(K144*INDEX(Lieferanten!$C$6:$C$205,MATCH(E144,Lieferanten!$A$6:$A$205,0)),2))</f>
        <v/>
      </c>
      <c r="Q144" s="10" t="n"/>
      <c r="R144" s="12" t="n"/>
      <c r="S144" s="11" t="n"/>
      <c r="T144" s="14">
        <f>IF(H144="","",IF(U144="bezahlt",0,K144-N(R144)))</f>
        <v/>
      </c>
      <c r="U144" s="16">
        <f>IF(H144="","",IF(Q144&lt;&gt;"",IF(OR(R144="",R144&gt;=K144-N(P144)-0.005),"bezahlt","teilbezahlt"),IF(IF(O144="",FALSE,TODAY()&lt;=O144),"Skonto möglich",IF(IF(M144="",FALSE,TODAY()&gt;M144),"überfällig","offen"))))</f>
        <v/>
      </c>
      <c r="V144" s="17">
        <f>IF(H144="","",IF(AND(D144&lt;&gt;"",COUNTIFS(E$7:E$506,E144,D$7:D$506,D144)&gt;1),"doppelt erfasst?",IF(AND(W144="ja",Y144=""),"XML-Datei ablegen",IF(X144&lt;&gt;"ja","Pflichtangaben prüfen",""))))</f>
        <v/>
      </c>
      <c r="W144" s="18" t="n"/>
      <c r="X144" s="18" t="n"/>
      <c r="Y144" s="11" t="n"/>
    </row>
    <row r="145">
      <c r="A145" s="9">
        <f>IF(E145="","",COUNTA(E$7:E145))</f>
        <v/>
      </c>
      <c r="B145" s="10" t="n"/>
      <c r="C145" s="10" t="n"/>
      <c r="D145" s="11" t="n"/>
      <c r="E145" s="11" t="n"/>
      <c r="F145" s="11" t="n"/>
      <c r="G145" s="11" t="n"/>
      <c r="H145" s="12" t="n"/>
      <c r="I145" s="13" t="n"/>
      <c r="J145" s="14">
        <f>IF(H145="","",ROUND(H145*I145,2))</f>
        <v/>
      </c>
      <c r="K145" s="14">
        <f>IF(H145="","",H145+N(J145))</f>
        <v/>
      </c>
      <c r="L145" s="9">
        <f>IF(E145="","",IFERROR(IF(INDEX(Lieferanten!$B$6:$B$205,MATCH(E145,Lieferanten!$A$6:$A$205,0))="",Einstellungen!$A$5,INDEX(Lieferanten!$B$6:$B$205,MATCH(E145,Lieferanten!$A$6:$A$205,0))),Einstellungen!$A$5))</f>
        <v/>
      </c>
      <c r="M145" s="15">
        <f>IF(C145="","",IF(N145&lt;&gt;"",N145,C145+L145))</f>
        <v/>
      </c>
      <c r="N145" s="10" t="n"/>
      <c r="O145" s="15">
        <f>IF(C145="","",IFERROR(IF(OR(INDEX(Lieferanten!$C$6:$C$205,MATCH(E145,Lieferanten!$A$6:$A$205,0))="",INDEX(Lieferanten!$D$6:$D$205,MATCH(E145,Lieferanten!$A$6:$A$205,0))=""),"",C145+INDEX(Lieferanten!$D$6:$D$205,MATCH(E145,Lieferanten!$A$6:$A$205,0))),""))</f>
        <v/>
      </c>
      <c r="P145" s="14">
        <f>IF(OR(H145="",O145=""),"",ROUND(K145*INDEX(Lieferanten!$C$6:$C$205,MATCH(E145,Lieferanten!$A$6:$A$205,0)),2))</f>
        <v/>
      </c>
      <c r="Q145" s="10" t="n"/>
      <c r="R145" s="12" t="n"/>
      <c r="S145" s="11" t="n"/>
      <c r="T145" s="14">
        <f>IF(H145="","",IF(U145="bezahlt",0,K145-N(R145)))</f>
        <v/>
      </c>
      <c r="U145" s="16">
        <f>IF(H145="","",IF(Q145&lt;&gt;"",IF(OR(R145="",R145&gt;=K145-N(P145)-0.005),"bezahlt","teilbezahlt"),IF(IF(O145="",FALSE,TODAY()&lt;=O145),"Skonto möglich",IF(IF(M145="",FALSE,TODAY()&gt;M145),"überfällig","offen"))))</f>
        <v/>
      </c>
      <c r="V145" s="17">
        <f>IF(H145="","",IF(AND(D145&lt;&gt;"",COUNTIFS(E$7:E$506,E145,D$7:D$506,D145)&gt;1),"doppelt erfasst?",IF(AND(W145="ja",Y145=""),"XML-Datei ablegen",IF(X145&lt;&gt;"ja","Pflichtangaben prüfen",""))))</f>
        <v/>
      </c>
      <c r="W145" s="18" t="n"/>
      <c r="X145" s="18" t="n"/>
      <c r="Y145" s="11" t="n"/>
    </row>
    <row r="146">
      <c r="A146" s="9">
        <f>IF(E146="","",COUNTA(E$7:E146))</f>
        <v/>
      </c>
      <c r="B146" s="10" t="n"/>
      <c r="C146" s="10" t="n"/>
      <c r="D146" s="11" t="n"/>
      <c r="E146" s="11" t="n"/>
      <c r="F146" s="11" t="n"/>
      <c r="G146" s="11" t="n"/>
      <c r="H146" s="12" t="n"/>
      <c r="I146" s="13" t="n"/>
      <c r="J146" s="14">
        <f>IF(H146="","",ROUND(H146*I146,2))</f>
        <v/>
      </c>
      <c r="K146" s="14">
        <f>IF(H146="","",H146+N(J146))</f>
        <v/>
      </c>
      <c r="L146" s="9">
        <f>IF(E146="","",IFERROR(IF(INDEX(Lieferanten!$B$6:$B$205,MATCH(E146,Lieferanten!$A$6:$A$205,0))="",Einstellungen!$A$5,INDEX(Lieferanten!$B$6:$B$205,MATCH(E146,Lieferanten!$A$6:$A$205,0))),Einstellungen!$A$5))</f>
        <v/>
      </c>
      <c r="M146" s="15">
        <f>IF(C146="","",IF(N146&lt;&gt;"",N146,C146+L146))</f>
        <v/>
      </c>
      <c r="N146" s="10" t="n"/>
      <c r="O146" s="15">
        <f>IF(C146="","",IFERROR(IF(OR(INDEX(Lieferanten!$C$6:$C$205,MATCH(E146,Lieferanten!$A$6:$A$205,0))="",INDEX(Lieferanten!$D$6:$D$205,MATCH(E146,Lieferanten!$A$6:$A$205,0))=""),"",C146+INDEX(Lieferanten!$D$6:$D$205,MATCH(E146,Lieferanten!$A$6:$A$205,0))),""))</f>
        <v/>
      </c>
      <c r="P146" s="14">
        <f>IF(OR(H146="",O146=""),"",ROUND(K146*INDEX(Lieferanten!$C$6:$C$205,MATCH(E146,Lieferanten!$A$6:$A$205,0)),2))</f>
        <v/>
      </c>
      <c r="Q146" s="10" t="n"/>
      <c r="R146" s="12" t="n"/>
      <c r="S146" s="11" t="n"/>
      <c r="T146" s="14">
        <f>IF(H146="","",IF(U146="bezahlt",0,K146-N(R146)))</f>
        <v/>
      </c>
      <c r="U146" s="16">
        <f>IF(H146="","",IF(Q146&lt;&gt;"",IF(OR(R146="",R146&gt;=K146-N(P146)-0.005),"bezahlt","teilbezahlt"),IF(IF(O146="",FALSE,TODAY()&lt;=O146),"Skonto möglich",IF(IF(M146="",FALSE,TODAY()&gt;M146),"überfällig","offen"))))</f>
        <v/>
      </c>
      <c r="V146" s="17">
        <f>IF(H146="","",IF(AND(D146&lt;&gt;"",COUNTIFS(E$7:E$506,E146,D$7:D$506,D146)&gt;1),"doppelt erfasst?",IF(AND(W146="ja",Y146=""),"XML-Datei ablegen",IF(X146&lt;&gt;"ja","Pflichtangaben prüfen",""))))</f>
        <v/>
      </c>
      <c r="W146" s="18" t="n"/>
      <c r="X146" s="18" t="n"/>
      <c r="Y146" s="11" t="n"/>
    </row>
    <row r="147">
      <c r="A147" s="9">
        <f>IF(E147="","",COUNTA(E$7:E147))</f>
        <v/>
      </c>
      <c r="B147" s="10" t="n"/>
      <c r="C147" s="10" t="n"/>
      <c r="D147" s="11" t="n"/>
      <c r="E147" s="11" t="n"/>
      <c r="F147" s="11" t="n"/>
      <c r="G147" s="11" t="n"/>
      <c r="H147" s="12" t="n"/>
      <c r="I147" s="13" t="n"/>
      <c r="J147" s="14">
        <f>IF(H147="","",ROUND(H147*I147,2))</f>
        <v/>
      </c>
      <c r="K147" s="14">
        <f>IF(H147="","",H147+N(J147))</f>
        <v/>
      </c>
      <c r="L147" s="9">
        <f>IF(E147="","",IFERROR(IF(INDEX(Lieferanten!$B$6:$B$205,MATCH(E147,Lieferanten!$A$6:$A$205,0))="",Einstellungen!$A$5,INDEX(Lieferanten!$B$6:$B$205,MATCH(E147,Lieferanten!$A$6:$A$205,0))),Einstellungen!$A$5))</f>
        <v/>
      </c>
      <c r="M147" s="15">
        <f>IF(C147="","",IF(N147&lt;&gt;"",N147,C147+L147))</f>
        <v/>
      </c>
      <c r="N147" s="10" t="n"/>
      <c r="O147" s="15">
        <f>IF(C147="","",IFERROR(IF(OR(INDEX(Lieferanten!$C$6:$C$205,MATCH(E147,Lieferanten!$A$6:$A$205,0))="",INDEX(Lieferanten!$D$6:$D$205,MATCH(E147,Lieferanten!$A$6:$A$205,0))=""),"",C147+INDEX(Lieferanten!$D$6:$D$205,MATCH(E147,Lieferanten!$A$6:$A$205,0))),""))</f>
        <v/>
      </c>
      <c r="P147" s="14">
        <f>IF(OR(H147="",O147=""),"",ROUND(K147*INDEX(Lieferanten!$C$6:$C$205,MATCH(E147,Lieferanten!$A$6:$A$205,0)),2))</f>
        <v/>
      </c>
      <c r="Q147" s="10" t="n"/>
      <c r="R147" s="12" t="n"/>
      <c r="S147" s="11" t="n"/>
      <c r="T147" s="14">
        <f>IF(H147="","",IF(U147="bezahlt",0,K147-N(R147)))</f>
        <v/>
      </c>
      <c r="U147" s="16">
        <f>IF(H147="","",IF(Q147&lt;&gt;"",IF(OR(R147="",R147&gt;=K147-N(P147)-0.005),"bezahlt","teilbezahlt"),IF(IF(O147="",FALSE,TODAY()&lt;=O147),"Skonto möglich",IF(IF(M147="",FALSE,TODAY()&gt;M147),"überfällig","offen"))))</f>
        <v/>
      </c>
      <c r="V147" s="17">
        <f>IF(H147="","",IF(AND(D147&lt;&gt;"",COUNTIFS(E$7:E$506,E147,D$7:D$506,D147)&gt;1),"doppelt erfasst?",IF(AND(W147="ja",Y147=""),"XML-Datei ablegen",IF(X147&lt;&gt;"ja","Pflichtangaben prüfen",""))))</f>
        <v/>
      </c>
      <c r="W147" s="18" t="n"/>
      <c r="X147" s="18" t="n"/>
      <c r="Y147" s="11" t="n"/>
    </row>
    <row r="148">
      <c r="A148" s="9">
        <f>IF(E148="","",COUNTA(E$7:E148))</f>
        <v/>
      </c>
      <c r="B148" s="10" t="n"/>
      <c r="C148" s="10" t="n"/>
      <c r="D148" s="11" t="n"/>
      <c r="E148" s="11" t="n"/>
      <c r="F148" s="11" t="n"/>
      <c r="G148" s="11" t="n"/>
      <c r="H148" s="12" t="n"/>
      <c r="I148" s="13" t="n"/>
      <c r="J148" s="14">
        <f>IF(H148="","",ROUND(H148*I148,2))</f>
        <v/>
      </c>
      <c r="K148" s="14">
        <f>IF(H148="","",H148+N(J148))</f>
        <v/>
      </c>
      <c r="L148" s="9">
        <f>IF(E148="","",IFERROR(IF(INDEX(Lieferanten!$B$6:$B$205,MATCH(E148,Lieferanten!$A$6:$A$205,0))="",Einstellungen!$A$5,INDEX(Lieferanten!$B$6:$B$205,MATCH(E148,Lieferanten!$A$6:$A$205,0))),Einstellungen!$A$5))</f>
        <v/>
      </c>
      <c r="M148" s="15">
        <f>IF(C148="","",IF(N148&lt;&gt;"",N148,C148+L148))</f>
        <v/>
      </c>
      <c r="N148" s="10" t="n"/>
      <c r="O148" s="15">
        <f>IF(C148="","",IFERROR(IF(OR(INDEX(Lieferanten!$C$6:$C$205,MATCH(E148,Lieferanten!$A$6:$A$205,0))="",INDEX(Lieferanten!$D$6:$D$205,MATCH(E148,Lieferanten!$A$6:$A$205,0))=""),"",C148+INDEX(Lieferanten!$D$6:$D$205,MATCH(E148,Lieferanten!$A$6:$A$205,0))),""))</f>
        <v/>
      </c>
      <c r="P148" s="14">
        <f>IF(OR(H148="",O148=""),"",ROUND(K148*INDEX(Lieferanten!$C$6:$C$205,MATCH(E148,Lieferanten!$A$6:$A$205,0)),2))</f>
        <v/>
      </c>
      <c r="Q148" s="10" t="n"/>
      <c r="R148" s="12" t="n"/>
      <c r="S148" s="11" t="n"/>
      <c r="T148" s="14">
        <f>IF(H148="","",IF(U148="bezahlt",0,K148-N(R148)))</f>
        <v/>
      </c>
      <c r="U148" s="16">
        <f>IF(H148="","",IF(Q148&lt;&gt;"",IF(OR(R148="",R148&gt;=K148-N(P148)-0.005),"bezahlt","teilbezahlt"),IF(IF(O148="",FALSE,TODAY()&lt;=O148),"Skonto möglich",IF(IF(M148="",FALSE,TODAY()&gt;M148),"überfällig","offen"))))</f>
        <v/>
      </c>
      <c r="V148" s="17">
        <f>IF(H148="","",IF(AND(D148&lt;&gt;"",COUNTIFS(E$7:E$506,E148,D$7:D$506,D148)&gt;1),"doppelt erfasst?",IF(AND(W148="ja",Y148=""),"XML-Datei ablegen",IF(X148&lt;&gt;"ja","Pflichtangaben prüfen",""))))</f>
        <v/>
      </c>
      <c r="W148" s="18" t="n"/>
      <c r="X148" s="18" t="n"/>
      <c r="Y148" s="11" t="n"/>
    </row>
    <row r="149">
      <c r="A149" s="9">
        <f>IF(E149="","",COUNTA(E$7:E149))</f>
        <v/>
      </c>
      <c r="B149" s="10" t="n"/>
      <c r="C149" s="10" t="n"/>
      <c r="D149" s="11" t="n"/>
      <c r="E149" s="11" t="n"/>
      <c r="F149" s="11" t="n"/>
      <c r="G149" s="11" t="n"/>
      <c r="H149" s="12" t="n"/>
      <c r="I149" s="13" t="n"/>
      <c r="J149" s="14">
        <f>IF(H149="","",ROUND(H149*I149,2))</f>
        <v/>
      </c>
      <c r="K149" s="14">
        <f>IF(H149="","",H149+N(J149))</f>
        <v/>
      </c>
      <c r="L149" s="9">
        <f>IF(E149="","",IFERROR(IF(INDEX(Lieferanten!$B$6:$B$205,MATCH(E149,Lieferanten!$A$6:$A$205,0))="",Einstellungen!$A$5,INDEX(Lieferanten!$B$6:$B$205,MATCH(E149,Lieferanten!$A$6:$A$205,0))),Einstellungen!$A$5))</f>
        <v/>
      </c>
      <c r="M149" s="15">
        <f>IF(C149="","",IF(N149&lt;&gt;"",N149,C149+L149))</f>
        <v/>
      </c>
      <c r="N149" s="10" t="n"/>
      <c r="O149" s="15">
        <f>IF(C149="","",IFERROR(IF(OR(INDEX(Lieferanten!$C$6:$C$205,MATCH(E149,Lieferanten!$A$6:$A$205,0))="",INDEX(Lieferanten!$D$6:$D$205,MATCH(E149,Lieferanten!$A$6:$A$205,0))=""),"",C149+INDEX(Lieferanten!$D$6:$D$205,MATCH(E149,Lieferanten!$A$6:$A$205,0))),""))</f>
        <v/>
      </c>
      <c r="P149" s="14">
        <f>IF(OR(H149="",O149=""),"",ROUND(K149*INDEX(Lieferanten!$C$6:$C$205,MATCH(E149,Lieferanten!$A$6:$A$205,0)),2))</f>
        <v/>
      </c>
      <c r="Q149" s="10" t="n"/>
      <c r="R149" s="12" t="n"/>
      <c r="S149" s="11" t="n"/>
      <c r="T149" s="14">
        <f>IF(H149="","",IF(U149="bezahlt",0,K149-N(R149)))</f>
        <v/>
      </c>
      <c r="U149" s="16">
        <f>IF(H149="","",IF(Q149&lt;&gt;"",IF(OR(R149="",R149&gt;=K149-N(P149)-0.005),"bezahlt","teilbezahlt"),IF(IF(O149="",FALSE,TODAY()&lt;=O149),"Skonto möglich",IF(IF(M149="",FALSE,TODAY()&gt;M149),"überfällig","offen"))))</f>
        <v/>
      </c>
      <c r="V149" s="17">
        <f>IF(H149="","",IF(AND(D149&lt;&gt;"",COUNTIFS(E$7:E$506,E149,D$7:D$506,D149)&gt;1),"doppelt erfasst?",IF(AND(W149="ja",Y149=""),"XML-Datei ablegen",IF(X149&lt;&gt;"ja","Pflichtangaben prüfen",""))))</f>
        <v/>
      </c>
      <c r="W149" s="18" t="n"/>
      <c r="X149" s="18" t="n"/>
      <c r="Y149" s="11" t="n"/>
    </row>
    <row r="150">
      <c r="A150" s="9">
        <f>IF(E150="","",COUNTA(E$7:E150))</f>
        <v/>
      </c>
      <c r="B150" s="10" t="n"/>
      <c r="C150" s="10" t="n"/>
      <c r="D150" s="11" t="n"/>
      <c r="E150" s="11" t="n"/>
      <c r="F150" s="11" t="n"/>
      <c r="G150" s="11" t="n"/>
      <c r="H150" s="12" t="n"/>
      <c r="I150" s="13" t="n"/>
      <c r="J150" s="14">
        <f>IF(H150="","",ROUND(H150*I150,2))</f>
        <v/>
      </c>
      <c r="K150" s="14">
        <f>IF(H150="","",H150+N(J150))</f>
        <v/>
      </c>
      <c r="L150" s="9">
        <f>IF(E150="","",IFERROR(IF(INDEX(Lieferanten!$B$6:$B$205,MATCH(E150,Lieferanten!$A$6:$A$205,0))="",Einstellungen!$A$5,INDEX(Lieferanten!$B$6:$B$205,MATCH(E150,Lieferanten!$A$6:$A$205,0))),Einstellungen!$A$5))</f>
        <v/>
      </c>
      <c r="M150" s="15">
        <f>IF(C150="","",IF(N150&lt;&gt;"",N150,C150+L150))</f>
        <v/>
      </c>
      <c r="N150" s="10" t="n"/>
      <c r="O150" s="15">
        <f>IF(C150="","",IFERROR(IF(OR(INDEX(Lieferanten!$C$6:$C$205,MATCH(E150,Lieferanten!$A$6:$A$205,0))="",INDEX(Lieferanten!$D$6:$D$205,MATCH(E150,Lieferanten!$A$6:$A$205,0))=""),"",C150+INDEX(Lieferanten!$D$6:$D$205,MATCH(E150,Lieferanten!$A$6:$A$205,0))),""))</f>
        <v/>
      </c>
      <c r="P150" s="14">
        <f>IF(OR(H150="",O150=""),"",ROUND(K150*INDEX(Lieferanten!$C$6:$C$205,MATCH(E150,Lieferanten!$A$6:$A$205,0)),2))</f>
        <v/>
      </c>
      <c r="Q150" s="10" t="n"/>
      <c r="R150" s="12" t="n"/>
      <c r="S150" s="11" t="n"/>
      <c r="T150" s="14">
        <f>IF(H150="","",IF(U150="bezahlt",0,K150-N(R150)))</f>
        <v/>
      </c>
      <c r="U150" s="16">
        <f>IF(H150="","",IF(Q150&lt;&gt;"",IF(OR(R150="",R150&gt;=K150-N(P150)-0.005),"bezahlt","teilbezahlt"),IF(IF(O150="",FALSE,TODAY()&lt;=O150),"Skonto möglich",IF(IF(M150="",FALSE,TODAY()&gt;M150),"überfällig","offen"))))</f>
        <v/>
      </c>
      <c r="V150" s="17">
        <f>IF(H150="","",IF(AND(D150&lt;&gt;"",COUNTIFS(E$7:E$506,E150,D$7:D$506,D150)&gt;1),"doppelt erfasst?",IF(AND(W150="ja",Y150=""),"XML-Datei ablegen",IF(X150&lt;&gt;"ja","Pflichtangaben prüfen",""))))</f>
        <v/>
      </c>
      <c r="W150" s="18" t="n"/>
      <c r="X150" s="18" t="n"/>
      <c r="Y150" s="11" t="n"/>
    </row>
    <row r="151">
      <c r="A151" s="9">
        <f>IF(E151="","",COUNTA(E$7:E151))</f>
        <v/>
      </c>
      <c r="B151" s="10" t="n"/>
      <c r="C151" s="10" t="n"/>
      <c r="D151" s="11" t="n"/>
      <c r="E151" s="11" t="n"/>
      <c r="F151" s="11" t="n"/>
      <c r="G151" s="11" t="n"/>
      <c r="H151" s="12" t="n"/>
      <c r="I151" s="13" t="n"/>
      <c r="J151" s="14">
        <f>IF(H151="","",ROUND(H151*I151,2))</f>
        <v/>
      </c>
      <c r="K151" s="14">
        <f>IF(H151="","",H151+N(J151))</f>
        <v/>
      </c>
      <c r="L151" s="9">
        <f>IF(E151="","",IFERROR(IF(INDEX(Lieferanten!$B$6:$B$205,MATCH(E151,Lieferanten!$A$6:$A$205,0))="",Einstellungen!$A$5,INDEX(Lieferanten!$B$6:$B$205,MATCH(E151,Lieferanten!$A$6:$A$205,0))),Einstellungen!$A$5))</f>
        <v/>
      </c>
      <c r="M151" s="15">
        <f>IF(C151="","",IF(N151&lt;&gt;"",N151,C151+L151))</f>
        <v/>
      </c>
      <c r="N151" s="10" t="n"/>
      <c r="O151" s="15">
        <f>IF(C151="","",IFERROR(IF(OR(INDEX(Lieferanten!$C$6:$C$205,MATCH(E151,Lieferanten!$A$6:$A$205,0))="",INDEX(Lieferanten!$D$6:$D$205,MATCH(E151,Lieferanten!$A$6:$A$205,0))=""),"",C151+INDEX(Lieferanten!$D$6:$D$205,MATCH(E151,Lieferanten!$A$6:$A$205,0))),""))</f>
        <v/>
      </c>
      <c r="P151" s="14">
        <f>IF(OR(H151="",O151=""),"",ROUND(K151*INDEX(Lieferanten!$C$6:$C$205,MATCH(E151,Lieferanten!$A$6:$A$205,0)),2))</f>
        <v/>
      </c>
      <c r="Q151" s="10" t="n"/>
      <c r="R151" s="12" t="n"/>
      <c r="S151" s="11" t="n"/>
      <c r="T151" s="14">
        <f>IF(H151="","",IF(U151="bezahlt",0,K151-N(R151)))</f>
        <v/>
      </c>
      <c r="U151" s="16">
        <f>IF(H151="","",IF(Q151&lt;&gt;"",IF(OR(R151="",R151&gt;=K151-N(P151)-0.005),"bezahlt","teilbezahlt"),IF(IF(O151="",FALSE,TODAY()&lt;=O151),"Skonto möglich",IF(IF(M151="",FALSE,TODAY()&gt;M151),"überfällig","offen"))))</f>
        <v/>
      </c>
      <c r="V151" s="17">
        <f>IF(H151="","",IF(AND(D151&lt;&gt;"",COUNTIFS(E$7:E$506,E151,D$7:D$506,D151)&gt;1),"doppelt erfasst?",IF(AND(W151="ja",Y151=""),"XML-Datei ablegen",IF(X151&lt;&gt;"ja","Pflichtangaben prüfen",""))))</f>
        <v/>
      </c>
      <c r="W151" s="18" t="n"/>
      <c r="X151" s="18" t="n"/>
      <c r="Y151" s="11" t="n"/>
    </row>
    <row r="152">
      <c r="A152" s="9">
        <f>IF(E152="","",COUNTA(E$7:E152))</f>
        <v/>
      </c>
      <c r="B152" s="10" t="n"/>
      <c r="C152" s="10" t="n"/>
      <c r="D152" s="11" t="n"/>
      <c r="E152" s="11" t="n"/>
      <c r="F152" s="11" t="n"/>
      <c r="G152" s="11" t="n"/>
      <c r="H152" s="12" t="n"/>
      <c r="I152" s="13" t="n"/>
      <c r="J152" s="14">
        <f>IF(H152="","",ROUND(H152*I152,2))</f>
        <v/>
      </c>
      <c r="K152" s="14">
        <f>IF(H152="","",H152+N(J152))</f>
        <v/>
      </c>
      <c r="L152" s="9">
        <f>IF(E152="","",IFERROR(IF(INDEX(Lieferanten!$B$6:$B$205,MATCH(E152,Lieferanten!$A$6:$A$205,0))="",Einstellungen!$A$5,INDEX(Lieferanten!$B$6:$B$205,MATCH(E152,Lieferanten!$A$6:$A$205,0))),Einstellungen!$A$5))</f>
        <v/>
      </c>
      <c r="M152" s="15">
        <f>IF(C152="","",IF(N152&lt;&gt;"",N152,C152+L152))</f>
        <v/>
      </c>
      <c r="N152" s="10" t="n"/>
      <c r="O152" s="15">
        <f>IF(C152="","",IFERROR(IF(OR(INDEX(Lieferanten!$C$6:$C$205,MATCH(E152,Lieferanten!$A$6:$A$205,0))="",INDEX(Lieferanten!$D$6:$D$205,MATCH(E152,Lieferanten!$A$6:$A$205,0))=""),"",C152+INDEX(Lieferanten!$D$6:$D$205,MATCH(E152,Lieferanten!$A$6:$A$205,0))),""))</f>
        <v/>
      </c>
      <c r="P152" s="14">
        <f>IF(OR(H152="",O152=""),"",ROUND(K152*INDEX(Lieferanten!$C$6:$C$205,MATCH(E152,Lieferanten!$A$6:$A$205,0)),2))</f>
        <v/>
      </c>
      <c r="Q152" s="10" t="n"/>
      <c r="R152" s="12" t="n"/>
      <c r="S152" s="11" t="n"/>
      <c r="T152" s="14">
        <f>IF(H152="","",IF(U152="bezahlt",0,K152-N(R152)))</f>
        <v/>
      </c>
      <c r="U152" s="16">
        <f>IF(H152="","",IF(Q152&lt;&gt;"",IF(OR(R152="",R152&gt;=K152-N(P152)-0.005),"bezahlt","teilbezahlt"),IF(IF(O152="",FALSE,TODAY()&lt;=O152),"Skonto möglich",IF(IF(M152="",FALSE,TODAY()&gt;M152),"überfällig","offen"))))</f>
        <v/>
      </c>
      <c r="V152" s="17">
        <f>IF(H152="","",IF(AND(D152&lt;&gt;"",COUNTIFS(E$7:E$506,E152,D$7:D$506,D152)&gt;1),"doppelt erfasst?",IF(AND(W152="ja",Y152=""),"XML-Datei ablegen",IF(X152&lt;&gt;"ja","Pflichtangaben prüfen",""))))</f>
        <v/>
      </c>
      <c r="W152" s="18" t="n"/>
      <c r="X152" s="18" t="n"/>
      <c r="Y152" s="11" t="n"/>
    </row>
    <row r="153">
      <c r="A153" s="9">
        <f>IF(E153="","",COUNTA(E$7:E153))</f>
        <v/>
      </c>
      <c r="B153" s="10" t="n"/>
      <c r="C153" s="10" t="n"/>
      <c r="D153" s="11" t="n"/>
      <c r="E153" s="11" t="n"/>
      <c r="F153" s="11" t="n"/>
      <c r="G153" s="11" t="n"/>
      <c r="H153" s="12" t="n"/>
      <c r="I153" s="13" t="n"/>
      <c r="J153" s="14">
        <f>IF(H153="","",ROUND(H153*I153,2))</f>
        <v/>
      </c>
      <c r="K153" s="14">
        <f>IF(H153="","",H153+N(J153))</f>
        <v/>
      </c>
      <c r="L153" s="9">
        <f>IF(E153="","",IFERROR(IF(INDEX(Lieferanten!$B$6:$B$205,MATCH(E153,Lieferanten!$A$6:$A$205,0))="",Einstellungen!$A$5,INDEX(Lieferanten!$B$6:$B$205,MATCH(E153,Lieferanten!$A$6:$A$205,0))),Einstellungen!$A$5))</f>
        <v/>
      </c>
      <c r="M153" s="15">
        <f>IF(C153="","",IF(N153&lt;&gt;"",N153,C153+L153))</f>
        <v/>
      </c>
      <c r="N153" s="10" t="n"/>
      <c r="O153" s="15">
        <f>IF(C153="","",IFERROR(IF(OR(INDEX(Lieferanten!$C$6:$C$205,MATCH(E153,Lieferanten!$A$6:$A$205,0))="",INDEX(Lieferanten!$D$6:$D$205,MATCH(E153,Lieferanten!$A$6:$A$205,0))=""),"",C153+INDEX(Lieferanten!$D$6:$D$205,MATCH(E153,Lieferanten!$A$6:$A$205,0))),""))</f>
        <v/>
      </c>
      <c r="P153" s="14">
        <f>IF(OR(H153="",O153=""),"",ROUND(K153*INDEX(Lieferanten!$C$6:$C$205,MATCH(E153,Lieferanten!$A$6:$A$205,0)),2))</f>
        <v/>
      </c>
      <c r="Q153" s="10" t="n"/>
      <c r="R153" s="12" t="n"/>
      <c r="S153" s="11" t="n"/>
      <c r="T153" s="14">
        <f>IF(H153="","",IF(U153="bezahlt",0,K153-N(R153)))</f>
        <v/>
      </c>
      <c r="U153" s="16">
        <f>IF(H153="","",IF(Q153&lt;&gt;"",IF(OR(R153="",R153&gt;=K153-N(P153)-0.005),"bezahlt","teilbezahlt"),IF(IF(O153="",FALSE,TODAY()&lt;=O153),"Skonto möglich",IF(IF(M153="",FALSE,TODAY()&gt;M153),"überfällig","offen"))))</f>
        <v/>
      </c>
      <c r="V153" s="17">
        <f>IF(H153="","",IF(AND(D153&lt;&gt;"",COUNTIFS(E$7:E$506,E153,D$7:D$506,D153)&gt;1),"doppelt erfasst?",IF(AND(W153="ja",Y153=""),"XML-Datei ablegen",IF(X153&lt;&gt;"ja","Pflichtangaben prüfen",""))))</f>
        <v/>
      </c>
      <c r="W153" s="18" t="n"/>
      <c r="X153" s="18" t="n"/>
      <c r="Y153" s="11" t="n"/>
    </row>
    <row r="154">
      <c r="A154" s="9">
        <f>IF(E154="","",COUNTA(E$7:E154))</f>
        <v/>
      </c>
      <c r="B154" s="10" t="n"/>
      <c r="C154" s="10" t="n"/>
      <c r="D154" s="11" t="n"/>
      <c r="E154" s="11" t="n"/>
      <c r="F154" s="11" t="n"/>
      <c r="G154" s="11" t="n"/>
      <c r="H154" s="12" t="n"/>
      <c r="I154" s="13" t="n"/>
      <c r="J154" s="14">
        <f>IF(H154="","",ROUND(H154*I154,2))</f>
        <v/>
      </c>
      <c r="K154" s="14">
        <f>IF(H154="","",H154+N(J154))</f>
        <v/>
      </c>
      <c r="L154" s="9">
        <f>IF(E154="","",IFERROR(IF(INDEX(Lieferanten!$B$6:$B$205,MATCH(E154,Lieferanten!$A$6:$A$205,0))="",Einstellungen!$A$5,INDEX(Lieferanten!$B$6:$B$205,MATCH(E154,Lieferanten!$A$6:$A$205,0))),Einstellungen!$A$5))</f>
        <v/>
      </c>
      <c r="M154" s="15">
        <f>IF(C154="","",IF(N154&lt;&gt;"",N154,C154+L154))</f>
        <v/>
      </c>
      <c r="N154" s="10" t="n"/>
      <c r="O154" s="15">
        <f>IF(C154="","",IFERROR(IF(OR(INDEX(Lieferanten!$C$6:$C$205,MATCH(E154,Lieferanten!$A$6:$A$205,0))="",INDEX(Lieferanten!$D$6:$D$205,MATCH(E154,Lieferanten!$A$6:$A$205,0))=""),"",C154+INDEX(Lieferanten!$D$6:$D$205,MATCH(E154,Lieferanten!$A$6:$A$205,0))),""))</f>
        <v/>
      </c>
      <c r="P154" s="14">
        <f>IF(OR(H154="",O154=""),"",ROUND(K154*INDEX(Lieferanten!$C$6:$C$205,MATCH(E154,Lieferanten!$A$6:$A$205,0)),2))</f>
        <v/>
      </c>
      <c r="Q154" s="10" t="n"/>
      <c r="R154" s="12" t="n"/>
      <c r="S154" s="11" t="n"/>
      <c r="T154" s="14">
        <f>IF(H154="","",IF(U154="bezahlt",0,K154-N(R154)))</f>
        <v/>
      </c>
      <c r="U154" s="16">
        <f>IF(H154="","",IF(Q154&lt;&gt;"",IF(OR(R154="",R154&gt;=K154-N(P154)-0.005),"bezahlt","teilbezahlt"),IF(IF(O154="",FALSE,TODAY()&lt;=O154),"Skonto möglich",IF(IF(M154="",FALSE,TODAY()&gt;M154),"überfällig","offen"))))</f>
        <v/>
      </c>
      <c r="V154" s="17">
        <f>IF(H154="","",IF(AND(D154&lt;&gt;"",COUNTIFS(E$7:E$506,E154,D$7:D$506,D154)&gt;1),"doppelt erfasst?",IF(AND(W154="ja",Y154=""),"XML-Datei ablegen",IF(X154&lt;&gt;"ja","Pflichtangaben prüfen",""))))</f>
        <v/>
      </c>
      <c r="W154" s="18" t="n"/>
      <c r="X154" s="18" t="n"/>
      <c r="Y154" s="11" t="n"/>
    </row>
    <row r="155">
      <c r="A155" s="9">
        <f>IF(E155="","",COUNTA(E$7:E155))</f>
        <v/>
      </c>
      <c r="B155" s="10" t="n"/>
      <c r="C155" s="10" t="n"/>
      <c r="D155" s="11" t="n"/>
      <c r="E155" s="11" t="n"/>
      <c r="F155" s="11" t="n"/>
      <c r="G155" s="11" t="n"/>
      <c r="H155" s="12" t="n"/>
      <c r="I155" s="13" t="n"/>
      <c r="J155" s="14">
        <f>IF(H155="","",ROUND(H155*I155,2))</f>
        <v/>
      </c>
      <c r="K155" s="14">
        <f>IF(H155="","",H155+N(J155))</f>
        <v/>
      </c>
      <c r="L155" s="9">
        <f>IF(E155="","",IFERROR(IF(INDEX(Lieferanten!$B$6:$B$205,MATCH(E155,Lieferanten!$A$6:$A$205,0))="",Einstellungen!$A$5,INDEX(Lieferanten!$B$6:$B$205,MATCH(E155,Lieferanten!$A$6:$A$205,0))),Einstellungen!$A$5))</f>
        <v/>
      </c>
      <c r="M155" s="15">
        <f>IF(C155="","",IF(N155&lt;&gt;"",N155,C155+L155))</f>
        <v/>
      </c>
      <c r="N155" s="10" t="n"/>
      <c r="O155" s="15">
        <f>IF(C155="","",IFERROR(IF(OR(INDEX(Lieferanten!$C$6:$C$205,MATCH(E155,Lieferanten!$A$6:$A$205,0))="",INDEX(Lieferanten!$D$6:$D$205,MATCH(E155,Lieferanten!$A$6:$A$205,0))=""),"",C155+INDEX(Lieferanten!$D$6:$D$205,MATCH(E155,Lieferanten!$A$6:$A$205,0))),""))</f>
        <v/>
      </c>
      <c r="P155" s="14">
        <f>IF(OR(H155="",O155=""),"",ROUND(K155*INDEX(Lieferanten!$C$6:$C$205,MATCH(E155,Lieferanten!$A$6:$A$205,0)),2))</f>
        <v/>
      </c>
      <c r="Q155" s="10" t="n"/>
      <c r="R155" s="12" t="n"/>
      <c r="S155" s="11" t="n"/>
      <c r="T155" s="14">
        <f>IF(H155="","",IF(U155="bezahlt",0,K155-N(R155)))</f>
        <v/>
      </c>
      <c r="U155" s="16">
        <f>IF(H155="","",IF(Q155&lt;&gt;"",IF(OR(R155="",R155&gt;=K155-N(P155)-0.005),"bezahlt","teilbezahlt"),IF(IF(O155="",FALSE,TODAY()&lt;=O155),"Skonto möglich",IF(IF(M155="",FALSE,TODAY()&gt;M155),"überfällig","offen"))))</f>
        <v/>
      </c>
      <c r="V155" s="17">
        <f>IF(H155="","",IF(AND(D155&lt;&gt;"",COUNTIFS(E$7:E$506,E155,D$7:D$506,D155)&gt;1),"doppelt erfasst?",IF(AND(W155="ja",Y155=""),"XML-Datei ablegen",IF(X155&lt;&gt;"ja","Pflichtangaben prüfen",""))))</f>
        <v/>
      </c>
      <c r="W155" s="18" t="n"/>
      <c r="X155" s="18" t="n"/>
      <c r="Y155" s="11" t="n"/>
    </row>
    <row r="156">
      <c r="A156" s="9">
        <f>IF(E156="","",COUNTA(E$7:E156))</f>
        <v/>
      </c>
      <c r="B156" s="10" t="n"/>
      <c r="C156" s="10" t="n"/>
      <c r="D156" s="11" t="n"/>
      <c r="E156" s="11" t="n"/>
      <c r="F156" s="11" t="n"/>
      <c r="G156" s="11" t="n"/>
      <c r="H156" s="12" t="n"/>
      <c r="I156" s="13" t="n"/>
      <c r="J156" s="14">
        <f>IF(H156="","",ROUND(H156*I156,2))</f>
        <v/>
      </c>
      <c r="K156" s="14">
        <f>IF(H156="","",H156+N(J156))</f>
        <v/>
      </c>
      <c r="L156" s="9">
        <f>IF(E156="","",IFERROR(IF(INDEX(Lieferanten!$B$6:$B$205,MATCH(E156,Lieferanten!$A$6:$A$205,0))="",Einstellungen!$A$5,INDEX(Lieferanten!$B$6:$B$205,MATCH(E156,Lieferanten!$A$6:$A$205,0))),Einstellungen!$A$5))</f>
        <v/>
      </c>
      <c r="M156" s="15">
        <f>IF(C156="","",IF(N156&lt;&gt;"",N156,C156+L156))</f>
        <v/>
      </c>
      <c r="N156" s="10" t="n"/>
      <c r="O156" s="15">
        <f>IF(C156="","",IFERROR(IF(OR(INDEX(Lieferanten!$C$6:$C$205,MATCH(E156,Lieferanten!$A$6:$A$205,0))="",INDEX(Lieferanten!$D$6:$D$205,MATCH(E156,Lieferanten!$A$6:$A$205,0))=""),"",C156+INDEX(Lieferanten!$D$6:$D$205,MATCH(E156,Lieferanten!$A$6:$A$205,0))),""))</f>
        <v/>
      </c>
      <c r="P156" s="14">
        <f>IF(OR(H156="",O156=""),"",ROUND(K156*INDEX(Lieferanten!$C$6:$C$205,MATCH(E156,Lieferanten!$A$6:$A$205,0)),2))</f>
        <v/>
      </c>
      <c r="Q156" s="10" t="n"/>
      <c r="R156" s="12" t="n"/>
      <c r="S156" s="11" t="n"/>
      <c r="T156" s="14">
        <f>IF(H156="","",IF(U156="bezahlt",0,K156-N(R156)))</f>
        <v/>
      </c>
      <c r="U156" s="16">
        <f>IF(H156="","",IF(Q156&lt;&gt;"",IF(OR(R156="",R156&gt;=K156-N(P156)-0.005),"bezahlt","teilbezahlt"),IF(IF(O156="",FALSE,TODAY()&lt;=O156),"Skonto möglich",IF(IF(M156="",FALSE,TODAY()&gt;M156),"überfällig","offen"))))</f>
        <v/>
      </c>
      <c r="V156" s="17">
        <f>IF(H156="","",IF(AND(D156&lt;&gt;"",COUNTIFS(E$7:E$506,E156,D$7:D$506,D156)&gt;1),"doppelt erfasst?",IF(AND(W156="ja",Y156=""),"XML-Datei ablegen",IF(X156&lt;&gt;"ja","Pflichtangaben prüfen",""))))</f>
        <v/>
      </c>
      <c r="W156" s="18" t="n"/>
      <c r="X156" s="18" t="n"/>
      <c r="Y156" s="11" t="n"/>
    </row>
    <row r="157">
      <c r="A157" s="9">
        <f>IF(E157="","",COUNTA(E$7:E157))</f>
        <v/>
      </c>
      <c r="B157" s="10" t="n"/>
      <c r="C157" s="10" t="n"/>
      <c r="D157" s="11" t="n"/>
      <c r="E157" s="11" t="n"/>
      <c r="F157" s="11" t="n"/>
      <c r="G157" s="11" t="n"/>
      <c r="H157" s="12" t="n"/>
      <c r="I157" s="13" t="n"/>
      <c r="J157" s="14">
        <f>IF(H157="","",ROUND(H157*I157,2))</f>
        <v/>
      </c>
      <c r="K157" s="14">
        <f>IF(H157="","",H157+N(J157))</f>
        <v/>
      </c>
      <c r="L157" s="9">
        <f>IF(E157="","",IFERROR(IF(INDEX(Lieferanten!$B$6:$B$205,MATCH(E157,Lieferanten!$A$6:$A$205,0))="",Einstellungen!$A$5,INDEX(Lieferanten!$B$6:$B$205,MATCH(E157,Lieferanten!$A$6:$A$205,0))),Einstellungen!$A$5))</f>
        <v/>
      </c>
      <c r="M157" s="15">
        <f>IF(C157="","",IF(N157&lt;&gt;"",N157,C157+L157))</f>
        <v/>
      </c>
      <c r="N157" s="10" t="n"/>
      <c r="O157" s="15">
        <f>IF(C157="","",IFERROR(IF(OR(INDEX(Lieferanten!$C$6:$C$205,MATCH(E157,Lieferanten!$A$6:$A$205,0))="",INDEX(Lieferanten!$D$6:$D$205,MATCH(E157,Lieferanten!$A$6:$A$205,0))=""),"",C157+INDEX(Lieferanten!$D$6:$D$205,MATCH(E157,Lieferanten!$A$6:$A$205,0))),""))</f>
        <v/>
      </c>
      <c r="P157" s="14">
        <f>IF(OR(H157="",O157=""),"",ROUND(K157*INDEX(Lieferanten!$C$6:$C$205,MATCH(E157,Lieferanten!$A$6:$A$205,0)),2))</f>
        <v/>
      </c>
      <c r="Q157" s="10" t="n"/>
      <c r="R157" s="12" t="n"/>
      <c r="S157" s="11" t="n"/>
      <c r="T157" s="14">
        <f>IF(H157="","",IF(U157="bezahlt",0,K157-N(R157)))</f>
        <v/>
      </c>
      <c r="U157" s="16">
        <f>IF(H157="","",IF(Q157&lt;&gt;"",IF(OR(R157="",R157&gt;=K157-N(P157)-0.005),"bezahlt","teilbezahlt"),IF(IF(O157="",FALSE,TODAY()&lt;=O157),"Skonto möglich",IF(IF(M157="",FALSE,TODAY()&gt;M157),"überfällig","offen"))))</f>
        <v/>
      </c>
      <c r="V157" s="17">
        <f>IF(H157="","",IF(AND(D157&lt;&gt;"",COUNTIFS(E$7:E$506,E157,D$7:D$506,D157)&gt;1),"doppelt erfasst?",IF(AND(W157="ja",Y157=""),"XML-Datei ablegen",IF(X157&lt;&gt;"ja","Pflichtangaben prüfen",""))))</f>
        <v/>
      </c>
      <c r="W157" s="18" t="n"/>
      <c r="X157" s="18" t="n"/>
      <c r="Y157" s="11" t="n"/>
    </row>
    <row r="158">
      <c r="A158" s="9">
        <f>IF(E158="","",COUNTA(E$7:E158))</f>
        <v/>
      </c>
      <c r="B158" s="10" t="n"/>
      <c r="C158" s="10" t="n"/>
      <c r="D158" s="11" t="n"/>
      <c r="E158" s="11" t="n"/>
      <c r="F158" s="11" t="n"/>
      <c r="G158" s="11" t="n"/>
      <c r="H158" s="12" t="n"/>
      <c r="I158" s="13" t="n"/>
      <c r="J158" s="14">
        <f>IF(H158="","",ROUND(H158*I158,2))</f>
        <v/>
      </c>
      <c r="K158" s="14">
        <f>IF(H158="","",H158+N(J158))</f>
        <v/>
      </c>
      <c r="L158" s="9">
        <f>IF(E158="","",IFERROR(IF(INDEX(Lieferanten!$B$6:$B$205,MATCH(E158,Lieferanten!$A$6:$A$205,0))="",Einstellungen!$A$5,INDEX(Lieferanten!$B$6:$B$205,MATCH(E158,Lieferanten!$A$6:$A$205,0))),Einstellungen!$A$5))</f>
        <v/>
      </c>
      <c r="M158" s="15">
        <f>IF(C158="","",IF(N158&lt;&gt;"",N158,C158+L158))</f>
        <v/>
      </c>
      <c r="N158" s="10" t="n"/>
      <c r="O158" s="15">
        <f>IF(C158="","",IFERROR(IF(OR(INDEX(Lieferanten!$C$6:$C$205,MATCH(E158,Lieferanten!$A$6:$A$205,0))="",INDEX(Lieferanten!$D$6:$D$205,MATCH(E158,Lieferanten!$A$6:$A$205,0))=""),"",C158+INDEX(Lieferanten!$D$6:$D$205,MATCH(E158,Lieferanten!$A$6:$A$205,0))),""))</f>
        <v/>
      </c>
      <c r="P158" s="14">
        <f>IF(OR(H158="",O158=""),"",ROUND(K158*INDEX(Lieferanten!$C$6:$C$205,MATCH(E158,Lieferanten!$A$6:$A$205,0)),2))</f>
        <v/>
      </c>
      <c r="Q158" s="10" t="n"/>
      <c r="R158" s="12" t="n"/>
      <c r="S158" s="11" t="n"/>
      <c r="T158" s="14">
        <f>IF(H158="","",IF(U158="bezahlt",0,K158-N(R158)))</f>
        <v/>
      </c>
      <c r="U158" s="16">
        <f>IF(H158="","",IF(Q158&lt;&gt;"",IF(OR(R158="",R158&gt;=K158-N(P158)-0.005),"bezahlt","teilbezahlt"),IF(IF(O158="",FALSE,TODAY()&lt;=O158),"Skonto möglich",IF(IF(M158="",FALSE,TODAY()&gt;M158),"überfällig","offen"))))</f>
        <v/>
      </c>
      <c r="V158" s="17">
        <f>IF(H158="","",IF(AND(D158&lt;&gt;"",COUNTIFS(E$7:E$506,E158,D$7:D$506,D158)&gt;1),"doppelt erfasst?",IF(AND(W158="ja",Y158=""),"XML-Datei ablegen",IF(X158&lt;&gt;"ja","Pflichtangaben prüfen",""))))</f>
        <v/>
      </c>
      <c r="W158" s="18" t="n"/>
      <c r="X158" s="18" t="n"/>
      <c r="Y158" s="11" t="n"/>
    </row>
    <row r="159">
      <c r="A159" s="9">
        <f>IF(E159="","",COUNTA(E$7:E159))</f>
        <v/>
      </c>
      <c r="B159" s="10" t="n"/>
      <c r="C159" s="10" t="n"/>
      <c r="D159" s="11" t="n"/>
      <c r="E159" s="11" t="n"/>
      <c r="F159" s="11" t="n"/>
      <c r="G159" s="11" t="n"/>
      <c r="H159" s="12" t="n"/>
      <c r="I159" s="13" t="n"/>
      <c r="J159" s="14">
        <f>IF(H159="","",ROUND(H159*I159,2))</f>
        <v/>
      </c>
      <c r="K159" s="14">
        <f>IF(H159="","",H159+N(J159))</f>
        <v/>
      </c>
      <c r="L159" s="9">
        <f>IF(E159="","",IFERROR(IF(INDEX(Lieferanten!$B$6:$B$205,MATCH(E159,Lieferanten!$A$6:$A$205,0))="",Einstellungen!$A$5,INDEX(Lieferanten!$B$6:$B$205,MATCH(E159,Lieferanten!$A$6:$A$205,0))),Einstellungen!$A$5))</f>
        <v/>
      </c>
      <c r="M159" s="15">
        <f>IF(C159="","",IF(N159&lt;&gt;"",N159,C159+L159))</f>
        <v/>
      </c>
      <c r="N159" s="10" t="n"/>
      <c r="O159" s="15">
        <f>IF(C159="","",IFERROR(IF(OR(INDEX(Lieferanten!$C$6:$C$205,MATCH(E159,Lieferanten!$A$6:$A$205,0))="",INDEX(Lieferanten!$D$6:$D$205,MATCH(E159,Lieferanten!$A$6:$A$205,0))=""),"",C159+INDEX(Lieferanten!$D$6:$D$205,MATCH(E159,Lieferanten!$A$6:$A$205,0))),""))</f>
        <v/>
      </c>
      <c r="P159" s="14">
        <f>IF(OR(H159="",O159=""),"",ROUND(K159*INDEX(Lieferanten!$C$6:$C$205,MATCH(E159,Lieferanten!$A$6:$A$205,0)),2))</f>
        <v/>
      </c>
      <c r="Q159" s="10" t="n"/>
      <c r="R159" s="12" t="n"/>
      <c r="S159" s="11" t="n"/>
      <c r="T159" s="14">
        <f>IF(H159="","",IF(U159="bezahlt",0,K159-N(R159)))</f>
        <v/>
      </c>
      <c r="U159" s="16">
        <f>IF(H159="","",IF(Q159&lt;&gt;"",IF(OR(R159="",R159&gt;=K159-N(P159)-0.005),"bezahlt","teilbezahlt"),IF(IF(O159="",FALSE,TODAY()&lt;=O159),"Skonto möglich",IF(IF(M159="",FALSE,TODAY()&gt;M159),"überfällig","offen"))))</f>
        <v/>
      </c>
      <c r="V159" s="17">
        <f>IF(H159="","",IF(AND(D159&lt;&gt;"",COUNTIFS(E$7:E$506,E159,D$7:D$506,D159)&gt;1),"doppelt erfasst?",IF(AND(W159="ja",Y159=""),"XML-Datei ablegen",IF(X159&lt;&gt;"ja","Pflichtangaben prüfen",""))))</f>
        <v/>
      </c>
      <c r="W159" s="18" t="n"/>
      <c r="X159" s="18" t="n"/>
      <c r="Y159" s="11" t="n"/>
    </row>
    <row r="160">
      <c r="A160" s="9">
        <f>IF(E160="","",COUNTA(E$7:E160))</f>
        <v/>
      </c>
      <c r="B160" s="10" t="n"/>
      <c r="C160" s="10" t="n"/>
      <c r="D160" s="11" t="n"/>
      <c r="E160" s="11" t="n"/>
      <c r="F160" s="11" t="n"/>
      <c r="G160" s="11" t="n"/>
      <c r="H160" s="12" t="n"/>
      <c r="I160" s="13" t="n"/>
      <c r="J160" s="14">
        <f>IF(H160="","",ROUND(H160*I160,2))</f>
        <v/>
      </c>
      <c r="K160" s="14">
        <f>IF(H160="","",H160+N(J160))</f>
        <v/>
      </c>
      <c r="L160" s="9">
        <f>IF(E160="","",IFERROR(IF(INDEX(Lieferanten!$B$6:$B$205,MATCH(E160,Lieferanten!$A$6:$A$205,0))="",Einstellungen!$A$5,INDEX(Lieferanten!$B$6:$B$205,MATCH(E160,Lieferanten!$A$6:$A$205,0))),Einstellungen!$A$5))</f>
        <v/>
      </c>
      <c r="M160" s="15">
        <f>IF(C160="","",IF(N160&lt;&gt;"",N160,C160+L160))</f>
        <v/>
      </c>
      <c r="N160" s="10" t="n"/>
      <c r="O160" s="15">
        <f>IF(C160="","",IFERROR(IF(OR(INDEX(Lieferanten!$C$6:$C$205,MATCH(E160,Lieferanten!$A$6:$A$205,0))="",INDEX(Lieferanten!$D$6:$D$205,MATCH(E160,Lieferanten!$A$6:$A$205,0))=""),"",C160+INDEX(Lieferanten!$D$6:$D$205,MATCH(E160,Lieferanten!$A$6:$A$205,0))),""))</f>
        <v/>
      </c>
      <c r="P160" s="14">
        <f>IF(OR(H160="",O160=""),"",ROUND(K160*INDEX(Lieferanten!$C$6:$C$205,MATCH(E160,Lieferanten!$A$6:$A$205,0)),2))</f>
        <v/>
      </c>
      <c r="Q160" s="10" t="n"/>
      <c r="R160" s="12" t="n"/>
      <c r="S160" s="11" t="n"/>
      <c r="T160" s="14">
        <f>IF(H160="","",IF(U160="bezahlt",0,K160-N(R160)))</f>
        <v/>
      </c>
      <c r="U160" s="16">
        <f>IF(H160="","",IF(Q160&lt;&gt;"",IF(OR(R160="",R160&gt;=K160-N(P160)-0.005),"bezahlt","teilbezahlt"),IF(IF(O160="",FALSE,TODAY()&lt;=O160),"Skonto möglich",IF(IF(M160="",FALSE,TODAY()&gt;M160),"überfällig","offen"))))</f>
        <v/>
      </c>
      <c r="V160" s="17">
        <f>IF(H160="","",IF(AND(D160&lt;&gt;"",COUNTIFS(E$7:E$506,E160,D$7:D$506,D160)&gt;1),"doppelt erfasst?",IF(AND(W160="ja",Y160=""),"XML-Datei ablegen",IF(X160&lt;&gt;"ja","Pflichtangaben prüfen",""))))</f>
        <v/>
      </c>
      <c r="W160" s="18" t="n"/>
      <c r="X160" s="18" t="n"/>
      <c r="Y160" s="11" t="n"/>
    </row>
    <row r="161">
      <c r="A161" s="9">
        <f>IF(E161="","",COUNTA(E$7:E161))</f>
        <v/>
      </c>
      <c r="B161" s="10" t="n"/>
      <c r="C161" s="10" t="n"/>
      <c r="D161" s="11" t="n"/>
      <c r="E161" s="11" t="n"/>
      <c r="F161" s="11" t="n"/>
      <c r="G161" s="11" t="n"/>
      <c r="H161" s="12" t="n"/>
      <c r="I161" s="13" t="n"/>
      <c r="J161" s="14">
        <f>IF(H161="","",ROUND(H161*I161,2))</f>
        <v/>
      </c>
      <c r="K161" s="14">
        <f>IF(H161="","",H161+N(J161))</f>
        <v/>
      </c>
      <c r="L161" s="9">
        <f>IF(E161="","",IFERROR(IF(INDEX(Lieferanten!$B$6:$B$205,MATCH(E161,Lieferanten!$A$6:$A$205,0))="",Einstellungen!$A$5,INDEX(Lieferanten!$B$6:$B$205,MATCH(E161,Lieferanten!$A$6:$A$205,0))),Einstellungen!$A$5))</f>
        <v/>
      </c>
      <c r="M161" s="15">
        <f>IF(C161="","",IF(N161&lt;&gt;"",N161,C161+L161))</f>
        <v/>
      </c>
      <c r="N161" s="10" t="n"/>
      <c r="O161" s="15">
        <f>IF(C161="","",IFERROR(IF(OR(INDEX(Lieferanten!$C$6:$C$205,MATCH(E161,Lieferanten!$A$6:$A$205,0))="",INDEX(Lieferanten!$D$6:$D$205,MATCH(E161,Lieferanten!$A$6:$A$205,0))=""),"",C161+INDEX(Lieferanten!$D$6:$D$205,MATCH(E161,Lieferanten!$A$6:$A$205,0))),""))</f>
        <v/>
      </c>
      <c r="P161" s="14">
        <f>IF(OR(H161="",O161=""),"",ROUND(K161*INDEX(Lieferanten!$C$6:$C$205,MATCH(E161,Lieferanten!$A$6:$A$205,0)),2))</f>
        <v/>
      </c>
      <c r="Q161" s="10" t="n"/>
      <c r="R161" s="12" t="n"/>
      <c r="S161" s="11" t="n"/>
      <c r="T161" s="14">
        <f>IF(H161="","",IF(U161="bezahlt",0,K161-N(R161)))</f>
        <v/>
      </c>
      <c r="U161" s="16">
        <f>IF(H161="","",IF(Q161&lt;&gt;"",IF(OR(R161="",R161&gt;=K161-N(P161)-0.005),"bezahlt","teilbezahlt"),IF(IF(O161="",FALSE,TODAY()&lt;=O161),"Skonto möglich",IF(IF(M161="",FALSE,TODAY()&gt;M161),"überfällig","offen"))))</f>
        <v/>
      </c>
      <c r="V161" s="17">
        <f>IF(H161="","",IF(AND(D161&lt;&gt;"",COUNTIFS(E$7:E$506,E161,D$7:D$506,D161)&gt;1),"doppelt erfasst?",IF(AND(W161="ja",Y161=""),"XML-Datei ablegen",IF(X161&lt;&gt;"ja","Pflichtangaben prüfen",""))))</f>
        <v/>
      </c>
      <c r="W161" s="18" t="n"/>
      <c r="X161" s="18" t="n"/>
      <c r="Y161" s="11" t="n"/>
    </row>
    <row r="162">
      <c r="A162" s="9">
        <f>IF(E162="","",COUNTA(E$7:E162))</f>
        <v/>
      </c>
      <c r="B162" s="10" t="n"/>
      <c r="C162" s="10" t="n"/>
      <c r="D162" s="11" t="n"/>
      <c r="E162" s="11" t="n"/>
      <c r="F162" s="11" t="n"/>
      <c r="G162" s="11" t="n"/>
      <c r="H162" s="12" t="n"/>
      <c r="I162" s="13" t="n"/>
      <c r="J162" s="14">
        <f>IF(H162="","",ROUND(H162*I162,2))</f>
        <v/>
      </c>
      <c r="K162" s="14">
        <f>IF(H162="","",H162+N(J162))</f>
        <v/>
      </c>
      <c r="L162" s="9">
        <f>IF(E162="","",IFERROR(IF(INDEX(Lieferanten!$B$6:$B$205,MATCH(E162,Lieferanten!$A$6:$A$205,0))="",Einstellungen!$A$5,INDEX(Lieferanten!$B$6:$B$205,MATCH(E162,Lieferanten!$A$6:$A$205,0))),Einstellungen!$A$5))</f>
        <v/>
      </c>
      <c r="M162" s="15">
        <f>IF(C162="","",IF(N162&lt;&gt;"",N162,C162+L162))</f>
        <v/>
      </c>
      <c r="N162" s="10" t="n"/>
      <c r="O162" s="15">
        <f>IF(C162="","",IFERROR(IF(OR(INDEX(Lieferanten!$C$6:$C$205,MATCH(E162,Lieferanten!$A$6:$A$205,0))="",INDEX(Lieferanten!$D$6:$D$205,MATCH(E162,Lieferanten!$A$6:$A$205,0))=""),"",C162+INDEX(Lieferanten!$D$6:$D$205,MATCH(E162,Lieferanten!$A$6:$A$205,0))),""))</f>
        <v/>
      </c>
      <c r="P162" s="14">
        <f>IF(OR(H162="",O162=""),"",ROUND(K162*INDEX(Lieferanten!$C$6:$C$205,MATCH(E162,Lieferanten!$A$6:$A$205,0)),2))</f>
        <v/>
      </c>
      <c r="Q162" s="10" t="n"/>
      <c r="R162" s="12" t="n"/>
      <c r="S162" s="11" t="n"/>
      <c r="T162" s="14">
        <f>IF(H162="","",IF(U162="bezahlt",0,K162-N(R162)))</f>
        <v/>
      </c>
      <c r="U162" s="16">
        <f>IF(H162="","",IF(Q162&lt;&gt;"",IF(OR(R162="",R162&gt;=K162-N(P162)-0.005),"bezahlt","teilbezahlt"),IF(IF(O162="",FALSE,TODAY()&lt;=O162),"Skonto möglich",IF(IF(M162="",FALSE,TODAY()&gt;M162),"überfällig","offen"))))</f>
        <v/>
      </c>
      <c r="V162" s="17">
        <f>IF(H162="","",IF(AND(D162&lt;&gt;"",COUNTIFS(E$7:E$506,E162,D$7:D$506,D162)&gt;1),"doppelt erfasst?",IF(AND(W162="ja",Y162=""),"XML-Datei ablegen",IF(X162&lt;&gt;"ja","Pflichtangaben prüfen",""))))</f>
        <v/>
      </c>
      <c r="W162" s="18" t="n"/>
      <c r="X162" s="18" t="n"/>
      <c r="Y162" s="11" t="n"/>
    </row>
    <row r="163">
      <c r="A163" s="9">
        <f>IF(E163="","",COUNTA(E$7:E163))</f>
        <v/>
      </c>
      <c r="B163" s="10" t="n"/>
      <c r="C163" s="10" t="n"/>
      <c r="D163" s="11" t="n"/>
      <c r="E163" s="11" t="n"/>
      <c r="F163" s="11" t="n"/>
      <c r="G163" s="11" t="n"/>
      <c r="H163" s="12" t="n"/>
      <c r="I163" s="13" t="n"/>
      <c r="J163" s="14">
        <f>IF(H163="","",ROUND(H163*I163,2))</f>
        <v/>
      </c>
      <c r="K163" s="14">
        <f>IF(H163="","",H163+N(J163))</f>
        <v/>
      </c>
      <c r="L163" s="9">
        <f>IF(E163="","",IFERROR(IF(INDEX(Lieferanten!$B$6:$B$205,MATCH(E163,Lieferanten!$A$6:$A$205,0))="",Einstellungen!$A$5,INDEX(Lieferanten!$B$6:$B$205,MATCH(E163,Lieferanten!$A$6:$A$205,0))),Einstellungen!$A$5))</f>
        <v/>
      </c>
      <c r="M163" s="15">
        <f>IF(C163="","",IF(N163&lt;&gt;"",N163,C163+L163))</f>
        <v/>
      </c>
      <c r="N163" s="10" t="n"/>
      <c r="O163" s="15">
        <f>IF(C163="","",IFERROR(IF(OR(INDEX(Lieferanten!$C$6:$C$205,MATCH(E163,Lieferanten!$A$6:$A$205,0))="",INDEX(Lieferanten!$D$6:$D$205,MATCH(E163,Lieferanten!$A$6:$A$205,0))=""),"",C163+INDEX(Lieferanten!$D$6:$D$205,MATCH(E163,Lieferanten!$A$6:$A$205,0))),""))</f>
        <v/>
      </c>
      <c r="P163" s="14">
        <f>IF(OR(H163="",O163=""),"",ROUND(K163*INDEX(Lieferanten!$C$6:$C$205,MATCH(E163,Lieferanten!$A$6:$A$205,0)),2))</f>
        <v/>
      </c>
      <c r="Q163" s="10" t="n"/>
      <c r="R163" s="12" t="n"/>
      <c r="S163" s="11" t="n"/>
      <c r="T163" s="14">
        <f>IF(H163="","",IF(U163="bezahlt",0,K163-N(R163)))</f>
        <v/>
      </c>
      <c r="U163" s="16">
        <f>IF(H163="","",IF(Q163&lt;&gt;"",IF(OR(R163="",R163&gt;=K163-N(P163)-0.005),"bezahlt","teilbezahlt"),IF(IF(O163="",FALSE,TODAY()&lt;=O163),"Skonto möglich",IF(IF(M163="",FALSE,TODAY()&gt;M163),"überfällig","offen"))))</f>
        <v/>
      </c>
      <c r="V163" s="17">
        <f>IF(H163="","",IF(AND(D163&lt;&gt;"",COUNTIFS(E$7:E$506,E163,D$7:D$506,D163)&gt;1),"doppelt erfasst?",IF(AND(W163="ja",Y163=""),"XML-Datei ablegen",IF(X163&lt;&gt;"ja","Pflichtangaben prüfen",""))))</f>
        <v/>
      </c>
      <c r="W163" s="18" t="n"/>
      <c r="X163" s="18" t="n"/>
      <c r="Y163" s="11" t="n"/>
    </row>
    <row r="164">
      <c r="A164" s="9">
        <f>IF(E164="","",COUNTA(E$7:E164))</f>
        <v/>
      </c>
      <c r="B164" s="10" t="n"/>
      <c r="C164" s="10" t="n"/>
      <c r="D164" s="11" t="n"/>
      <c r="E164" s="11" t="n"/>
      <c r="F164" s="11" t="n"/>
      <c r="G164" s="11" t="n"/>
      <c r="H164" s="12" t="n"/>
      <c r="I164" s="13" t="n"/>
      <c r="J164" s="14">
        <f>IF(H164="","",ROUND(H164*I164,2))</f>
        <v/>
      </c>
      <c r="K164" s="14">
        <f>IF(H164="","",H164+N(J164))</f>
        <v/>
      </c>
      <c r="L164" s="9">
        <f>IF(E164="","",IFERROR(IF(INDEX(Lieferanten!$B$6:$B$205,MATCH(E164,Lieferanten!$A$6:$A$205,0))="",Einstellungen!$A$5,INDEX(Lieferanten!$B$6:$B$205,MATCH(E164,Lieferanten!$A$6:$A$205,0))),Einstellungen!$A$5))</f>
        <v/>
      </c>
      <c r="M164" s="15">
        <f>IF(C164="","",IF(N164&lt;&gt;"",N164,C164+L164))</f>
        <v/>
      </c>
      <c r="N164" s="10" t="n"/>
      <c r="O164" s="15">
        <f>IF(C164="","",IFERROR(IF(OR(INDEX(Lieferanten!$C$6:$C$205,MATCH(E164,Lieferanten!$A$6:$A$205,0))="",INDEX(Lieferanten!$D$6:$D$205,MATCH(E164,Lieferanten!$A$6:$A$205,0))=""),"",C164+INDEX(Lieferanten!$D$6:$D$205,MATCH(E164,Lieferanten!$A$6:$A$205,0))),""))</f>
        <v/>
      </c>
      <c r="P164" s="14">
        <f>IF(OR(H164="",O164=""),"",ROUND(K164*INDEX(Lieferanten!$C$6:$C$205,MATCH(E164,Lieferanten!$A$6:$A$205,0)),2))</f>
        <v/>
      </c>
      <c r="Q164" s="10" t="n"/>
      <c r="R164" s="12" t="n"/>
      <c r="S164" s="11" t="n"/>
      <c r="T164" s="14">
        <f>IF(H164="","",IF(U164="bezahlt",0,K164-N(R164)))</f>
        <v/>
      </c>
      <c r="U164" s="16">
        <f>IF(H164="","",IF(Q164&lt;&gt;"",IF(OR(R164="",R164&gt;=K164-N(P164)-0.005),"bezahlt","teilbezahlt"),IF(IF(O164="",FALSE,TODAY()&lt;=O164),"Skonto möglich",IF(IF(M164="",FALSE,TODAY()&gt;M164),"überfällig","offen"))))</f>
        <v/>
      </c>
      <c r="V164" s="17">
        <f>IF(H164="","",IF(AND(D164&lt;&gt;"",COUNTIFS(E$7:E$506,E164,D$7:D$506,D164)&gt;1),"doppelt erfasst?",IF(AND(W164="ja",Y164=""),"XML-Datei ablegen",IF(X164&lt;&gt;"ja","Pflichtangaben prüfen",""))))</f>
        <v/>
      </c>
      <c r="W164" s="18" t="n"/>
      <c r="X164" s="18" t="n"/>
      <c r="Y164" s="11" t="n"/>
    </row>
    <row r="165">
      <c r="A165" s="9">
        <f>IF(E165="","",COUNTA(E$7:E165))</f>
        <v/>
      </c>
      <c r="B165" s="10" t="n"/>
      <c r="C165" s="10" t="n"/>
      <c r="D165" s="11" t="n"/>
      <c r="E165" s="11" t="n"/>
      <c r="F165" s="11" t="n"/>
      <c r="G165" s="11" t="n"/>
      <c r="H165" s="12" t="n"/>
      <c r="I165" s="13" t="n"/>
      <c r="J165" s="14">
        <f>IF(H165="","",ROUND(H165*I165,2))</f>
        <v/>
      </c>
      <c r="K165" s="14">
        <f>IF(H165="","",H165+N(J165))</f>
        <v/>
      </c>
      <c r="L165" s="9">
        <f>IF(E165="","",IFERROR(IF(INDEX(Lieferanten!$B$6:$B$205,MATCH(E165,Lieferanten!$A$6:$A$205,0))="",Einstellungen!$A$5,INDEX(Lieferanten!$B$6:$B$205,MATCH(E165,Lieferanten!$A$6:$A$205,0))),Einstellungen!$A$5))</f>
        <v/>
      </c>
      <c r="M165" s="15">
        <f>IF(C165="","",IF(N165&lt;&gt;"",N165,C165+L165))</f>
        <v/>
      </c>
      <c r="N165" s="10" t="n"/>
      <c r="O165" s="15">
        <f>IF(C165="","",IFERROR(IF(OR(INDEX(Lieferanten!$C$6:$C$205,MATCH(E165,Lieferanten!$A$6:$A$205,0))="",INDEX(Lieferanten!$D$6:$D$205,MATCH(E165,Lieferanten!$A$6:$A$205,0))=""),"",C165+INDEX(Lieferanten!$D$6:$D$205,MATCH(E165,Lieferanten!$A$6:$A$205,0))),""))</f>
        <v/>
      </c>
      <c r="P165" s="14">
        <f>IF(OR(H165="",O165=""),"",ROUND(K165*INDEX(Lieferanten!$C$6:$C$205,MATCH(E165,Lieferanten!$A$6:$A$205,0)),2))</f>
        <v/>
      </c>
      <c r="Q165" s="10" t="n"/>
      <c r="R165" s="12" t="n"/>
      <c r="S165" s="11" t="n"/>
      <c r="T165" s="14">
        <f>IF(H165="","",IF(U165="bezahlt",0,K165-N(R165)))</f>
        <v/>
      </c>
      <c r="U165" s="16">
        <f>IF(H165="","",IF(Q165&lt;&gt;"",IF(OR(R165="",R165&gt;=K165-N(P165)-0.005),"bezahlt","teilbezahlt"),IF(IF(O165="",FALSE,TODAY()&lt;=O165),"Skonto möglich",IF(IF(M165="",FALSE,TODAY()&gt;M165),"überfällig","offen"))))</f>
        <v/>
      </c>
      <c r="V165" s="17">
        <f>IF(H165="","",IF(AND(D165&lt;&gt;"",COUNTIFS(E$7:E$506,E165,D$7:D$506,D165)&gt;1),"doppelt erfasst?",IF(AND(W165="ja",Y165=""),"XML-Datei ablegen",IF(X165&lt;&gt;"ja","Pflichtangaben prüfen",""))))</f>
        <v/>
      </c>
      <c r="W165" s="18" t="n"/>
      <c r="X165" s="18" t="n"/>
      <c r="Y165" s="11" t="n"/>
    </row>
    <row r="166">
      <c r="A166" s="9">
        <f>IF(E166="","",COUNTA(E$7:E166))</f>
        <v/>
      </c>
      <c r="B166" s="10" t="n"/>
      <c r="C166" s="10" t="n"/>
      <c r="D166" s="11" t="n"/>
      <c r="E166" s="11" t="n"/>
      <c r="F166" s="11" t="n"/>
      <c r="G166" s="11" t="n"/>
      <c r="H166" s="12" t="n"/>
      <c r="I166" s="13" t="n"/>
      <c r="J166" s="14">
        <f>IF(H166="","",ROUND(H166*I166,2))</f>
        <v/>
      </c>
      <c r="K166" s="14">
        <f>IF(H166="","",H166+N(J166))</f>
        <v/>
      </c>
      <c r="L166" s="9">
        <f>IF(E166="","",IFERROR(IF(INDEX(Lieferanten!$B$6:$B$205,MATCH(E166,Lieferanten!$A$6:$A$205,0))="",Einstellungen!$A$5,INDEX(Lieferanten!$B$6:$B$205,MATCH(E166,Lieferanten!$A$6:$A$205,0))),Einstellungen!$A$5))</f>
        <v/>
      </c>
      <c r="M166" s="15">
        <f>IF(C166="","",IF(N166&lt;&gt;"",N166,C166+L166))</f>
        <v/>
      </c>
      <c r="N166" s="10" t="n"/>
      <c r="O166" s="15">
        <f>IF(C166="","",IFERROR(IF(OR(INDEX(Lieferanten!$C$6:$C$205,MATCH(E166,Lieferanten!$A$6:$A$205,0))="",INDEX(Lieferanten!$D$6:$D$205,MATCH(E166,Lieferanten!$A$6:$A$205,0))=""),"",C166+INDEX(Lieferanten!$D$6:$D$205,MATCH(E166,Lieferanten!$A$6:$A$205,0))),""))</f>
        <v/>
      </c>
      <c r="P166" s="14">
        <f>IF(OR(H166="",O166=""),"",ROUND(K166*INDEX(Lieferanten!$C$6:$C$205,MATCH(E166,Lieferanten!$A$6:$A$205,0)),2))</f>
        <v/>
      </c>
      <c r="Q166" s="10" t="n"/>
      <c r="R166" s="12" t="n"/>
      <c r="S166" s="11" t="n"/>
      <c r="T166" s="14">
        <f>IF(H166="","",IF(U166="bezahlt",0,K166-N(R166)))</f>
        <v/>
      </c>
      <c r="U166" s="16">
        <f>IF(H166="","",IF(Q166&lt;&gt;"",IF(OR(R166="",R166&gt;=K166-N(P166)-0.005),"bezahlt","teilbezahlt"),IF(IF(O166="",FALSE,TODAY()&lt;=O166),"Skonto möglich",IF(IF(M166="",FALSE,TODAY()&gt;M166),"überfällig","offen"))))</f>
        <v/>
      </c>
      <c r="V166" s="17">
        <f>IF(H166="","",IF(AND(D166&lt;&gt;"",COUNTIFS(E$7:E$506,E166,D$7:D$506,D166)&gt;1),"doppelt erfasst?",IF(AND(W166="ja",Y166=""),"XML-Datei ablegen",IF(X166&lt;&gt;"ja","Pflichtangaben prüfen",""))))</f>
        <v/>
      </c>
      <c r="W166" s="18" t="n"/>
      <c r="X166" s="18" t="n"/>
      <c r="Y166" s="11" t="n"/>
    </row>
    <row r="167">
      <c r="A167" s="9">
        <f>IF(E167="","",COUNTA(E$7:E167))</f>
        <v/>
      </c>
      <c r="B167" s="10" t="n"/>
      <c r="C167" s="10" t="n"/>
      <c r="D167" s="11" t="n"/>
      <c r="E167" s="11" t="n"/>
      <c r="F167" s="11" t="n"/>
      <c r="G167" s="11" t="n"/>
      <c r="H167" s="12" t="n"/>
      <c r="I167" s="13" t="n"/>
      <c r="J167" s="14">
        <f>IF(H167="","",ROUND(H167*I167,2))</f>
        <v/>
      </c>
      <c r="K167" s="14">
        <f>IF(H167="","",H167+N(J167))</f>
        <v/>
      </c>
      <c r="L167" s="9">
        <f>IF(E167="","",IFERROR(IF(INDEX(Lieferanten!$B$6:$B$205,MATCH(E167,Lieferanten!$A$6:$A$205,0))="",Einstellungen!$A$5,INDEX(Lieferanten!$B$6:$B$205,MATCH(E167,Lieferanten!$A$6:$A$205,0))),Einstellungen!$A$5))</f>
        <v/>
      </c>
      <c r="M167" s="15">
        <f>IF(C167="","",IF(N167&lt;&gt;"",N167,C167+L167))</f>
        <v/>
      </c>
      <c r="N167" s="10" t="n"/>
      <c r="O167" s="15">
        <f>IF(C167="","",IFERROR(IF(OR(INDEX(Lieferanten!$C$6:$C$205,MATCH(E167,Lieferanten!$A$6:$A$205,0))="",INDEX(Lieferanten!$D$6:$D$205,MATCH(E167,Lieferanten!$A$6:$A$205,0))=""),"",C167+INDEX(Lieferanten!$D$6:$D$205,MATCH(E167,Lieferanten!$A$6:$A$205,0))),""))</f>
        <v/>
      </c>
      <c r="P167" s="14">
        <f>IF(OR(H167="",O167=""),"",ROUND(K167*INDEX(Lieferanten!$C$6:$C$205,MATCH(E167,Lieferanten!$A$6:$A$205,0)),2))</f>
        <v/>
      </c>
      <c r="Q167" s="10" t="n"/>
      <c r="R167" s="12" t="n"/>
      <c r="S167" s="11" t="n"/>
      <c r="T167" s="14">
        <f>IF(H167="","",IF(U167="bezahlt",0,K167-N(R167)))</f>
        <v/>
      </c>
      <c r="U167" s="16">
        <f>IF(H167="","",IF(Q167&lt;&gt;"",IF(OR(R167="",R167&gt;=K167-N(P167)-0.005),"bezahlt","teilbezahlt"),IF(IF(O167="",FALSE,TODAY()&lt;=O167),"Skonto möglich",IF(IF(M167="",FALSE,TODAY()&gt;M167),"überfällig","offen"))))</f>
        <v/>
      </c>
      <c r="V167" s="17">
        <f>IF(H167="","",IF(AND(D167&lt;&gt;"",COUNTIFS(E$7:E$506,E167,D$7:D$506,D167)&gt;1),"doppelt erfasst?",IF(AND(W167="ja",Y167=""),"XML-Datei ablegen",IF(X167&lt;&gt;"ja","Pflichtangaben prüfen",""))))</f>
        <v/>
      </c>
      <c r="W167" s="18" t="n"/>
      <c r="X167" s="18" t="n"/>
      <c r="Y167" s="11" t="n"/>
    </row>
    <row r="168">
      <c r="A168" s="9">
        <f>IF(E168="","",COUNTA(E$7:E168))</f>
        <v/>
      </c>
      <c r="B168" s="10" t="n"/>
      <c r="C168" s="10" t="n"/>
      <c r="D168" s="11" t="n"/>
      <c r="E168" s="11" t="n"/>
      <c r="F168" s="11" t="n"/>
      <c r="G168" s="11" t="n"/>
      <c r="H168" s="12" t="n"/>
      <c r="I168" s="13" t="n"/>
      <c r="J168" s="14">
        <f>IF(H168="","",ROUND(H168*I168,2))</f>
        <v/>
      </c>
      <c r="K168" s="14">
        <f>IF(H168="","",H168+N(J168))</f>
        <v/>
      </c>
      <c r="L168" s="9">
        <f>IF(E168="","",IFERROR(IF(INDEX(Lieferanten!$B$6:$B$205,MATCH(E168,Lieferanten!$A$6:$A$205,0))="",Einstellungen!$A$5,INDEX(Lieferanten!$B$6:$B$205,MATCH(E168,Lieferanten!$A$6:$A$205,0))),Einstellungen!$A$5))</f>
        <v/>
      </c>
      <c r="M168" s="15">
        <f>IF(C168="","",IF(N168&lt;&gt;"",N168,C168+L168))</f>
        <v/>
      </c>
      <c r="N168" s="10" t="n"/>
      <c r="O168" s="15">
        <f>IF(C168="","",IFERROR(IF(OR(INDEX(Lieferanten!$C$6:$C$205,MATCH(E168,Lieferanten!$A$6:$A$205,0))="",INDEX(Lieferanten!$D$6:$D$205,MATCH(E168,Lieferanten!$A$6:$A$205,0))=""),"",C168+INDEX(Lieferanten!$D$6:$D$205,MATCH(E168,Lieferanten!$A$6:$A$205,0))),""))</f>
        <v/>
      </c>
      <c r="P168" s="14">
        <f>IF(OR(H168="",O168=""),"",ROUND(K168*INDEX(Lieferanten!$C$6:$C$205,MATCH(E168,Lieferanten!$A$6:$A$205,0)),2))</f>
        <v/>
      </c>
      <c r="Q168" s="10" t="n"/>
      <c r="R168" s="12" t="n"/>
      <c r="S168" s="11" t="n"/>
      <c r="T168" s="14">
        <f>IF(H168="","",IF(U168="bezahlt",0,K168-N(R168)))</f>
        <v/>
      </c>
      <c r="U168" s="16">
        <f>IF(H168="","",IF(Q168&lt;&gt;"",IF(OR(R168="",R168&gt;=K168-N(P168)-0.005),"bezahlt","teilbezahlt"),IF(IF(O168="",FALSE,TODAY()&lt;=O168),"Skonto möglich",IF(IF(M168="",FALSE,TODAY()&gt;M168),"überfällig","offen"))))</f>
        <v/>
      </c>
      <c r="V168" s="17">
        <f>IF(H168="","",IF(AND(D168&lt;&gt;"",COUNTIFS(E$7:E$506,E168,D$7:D$506,D168)&gt;1),"doppelt erfasst?",IF(AND(W168="ja",Y168=""),"XML-Datei ablegen",IF(X168&lt;&gt;"ja","Pflichtangaben prüfen",""))))</f>
        <v/>
      </c>
      <c r="W168" s="18" t="n"/>
      <c r="X168" s="18" t="n"/>
      <c r="Y168" s="11" t="n"/>
    </row>
    <row r="169">
      <c r="A169" s="9">
        <f>IF(E169="","",COUNTA(E$7:E169))</f>
        <v/>
      </c>
      <c r="B169" s="10" t="n"/>
      <c r="C169" s="10" t="n"/>
      <c r="D169" s="11" t="n"/>
      <c r="E169" s="11" t="n"/>
      <c r="F169" s="11" t="n"/>
      <c r="G169" s="11" t="n"/>
      <c r="H169" s="12" t="n"/>
      <c r="I169" s="13" t="n"/>
      <c r="J169" s="14">
        <f>IF(H169="","",ROUND(H169*I169,2))</f>
        <v/>
      </c>
      <c r="K169" s="14">
        <f>IF(H169="","",H169+N(J169))</f>
        <v/>
      </c>
      <c r="L169" s="9">
        <f>IF(E169="","",IFERROR(IF(INDEX(Lieferanten!$B$6:$B$205,MATCH(E169,Lieferanten!$A$6:$A$205,0))="",Einstellungen!$A$5,INDEX(Lieferanten!$B$6:$B$205,MATCH(E169,Lieferanten!$A$6:$A$205,0))),Einstellungen!$A$5))</f>
        <v/>
      </c>
      <c r="M169" s="15">
        <f>IF(C169="","",IF(N169&lt;&gt;"",N169,C169+L169))</f>
        <v/>
      </c>
      <c r="N169" s="10" t="n"/>
      <c r="O169" s="15">
        <f>IF(C169="","",IFERROR(IF(OR(INDEX(Lieferanten!$C$6:$C$205,MATCH(E169,Lieferanten!$A$6:$A$205,0))="",INDEX(Lieferanten!$D$6:$D$205,MATCH(E169,Lieferanten!$A$6:$A$205,0))=""),"",C169+INDEX(Lieferanten!$D$6:$D$205,MATCH(E169,Lieferanten!$A$6:$A$205,0))),""))</f>
        <v/>
      </c>
      <c r="P169" s="14">
        <f>IF(OR(H169="",O169=""),"",ROUND(K169*INDEX(Lieferanten!$C$6:$C$205,MATCH(E169,Lieferanten!$A$6:$A$205,0)),2))</f>
        <v/>
      </c>
      <c r="Q169" s="10" t="n"/>
      <c r="R169" s="12" t="n"/>
      <c r="S169" s="11" t="n"/>
      <c r="T169" s="14">
        <f>IF(H169="","",IF(U169="bezahlt",0,K169-N(R169)))</f>
        <v/>
      </c>
      <c r="U169" s="16">
        <f>IF(H169="","",IF(Q169&lt;&gt;"",IF(OR(R169="",R169&gt;=K169-N(P169)-0.005),"bezahlt","teilbezahlt"),IF(IF(O169="",FALSE,TODAY()&lt;=O169),"Skonto möglich",IF(IF(M169="",FALSE,TODAY()&gt;M169),"überfällig","offen"))))</f>
        <v/>
      </c>
      <c r="V169" s="17">
        <f>IF(H169="","",IF(AND(D169&lt;&gt;"",COUNTIFS(E$7:E$506,E169,D$7:D$506,D169)&gt;1),"doppelt erfasst?",IF(AND(W169="ja",Y169=""),"XML-Datei ablegen",IF(X169&lt;&gt;"ja","Pflichtangaben prüfen",""))))</f>
        <v/>
      </c>
      <c r="W169" s="18" t="n"/>
      <c r="X169" s="18" t="n"/>
      <c r="Y169" s="11" t="n"/>
    </row>
    <row r="170">
      <c r="A170" s="9">
        <f>IF(E170="","",COUNTA(E$7:E170))</f>
        <v/>
      </c>
      <c r="B170" s="10" t="n"/>
      <c r="C170" s="10" t="n"/>
      <c r="D170" s="11" t="n"/>
      <c r="E170" s="11" t="n"/>
      <c r="F170" s="11" t="n"/>
      <c r="G170" s="11" t="n"/>
      <c r="H170" s="12" t="n"/>
      <c r="I170" s="13" t="n"/>
      <c r="J170" s="14">
        <f>IF(H170="","",ROUND(H170*I170,2))</f>
        <v/>
      </c>
      <c r="K170" s="14">
        <f>IF(H170="","",H170+N(J170))</f>
        <v/>
      </c>
      <c r="L170" s="9">
        <f>IF(E170="","",IFERROR(IF(INDEX(Lieferanten!$B$6:$B$205,MATCH(E170,Lieferanten!$A$6:$A$205,0))="",Einstellungen!$A$5,INDEX(Lieferanten!$B$6:$B$205,MATCH(E170,Lieferanten!$A$6:$A$205,0))),Einstellungen!$A$5))</f>
        <v/>
      </c>
      <c r="M170" s="15">
        <f>IF(C170="","",IF(N170&lt;&gt;"",N170,C170+L170))</f>
        <v/>
      </c>
      <c r="N170" s="10" t="n"/>
      <c r="O170" s="15">
        <f>IF(C170="","",IFERROR(IF(OR(INDEX(Lieferanten!$C$6:$C$205,MATCH(E170,Lieferanten!$A$6:$A$205,0))="",INDEX(Lieferanten!$D$6:$D$205,MATCH(E170,Lieferanten!$A$6:$A$205,0))=""),"",C170+INDEX(Lieferanten!$D$6:$D$205,MATCH(E170,Lieferanten!$A$6:$A$205,0))),""))</f>
        <v/>
      </c>
      <c r="P170" s="14">
        <f>IF(OR(H170="",O170=""),"",ROUND(K170*INDEX(Lieferanten!$C$6:$C$205,MATCH(E170,Lieferanten!$A$6:$A$205,0)),2))</f>
        <v/>
      </c>
      <c r="Q170" s="10" t="n"/>
      <c r="R170" s="12" t="n"/>
      <c r="S170" s="11" t="n"/>
      <c r="T170" s="14">
        <f>IF(H170="","",IF(U170="bezahlt",0,K170-N(R170)))</f>
        <v/>
      </c>
      <c r="U170" s="16">
        <f>IF(H170="","",IF(Q170&lt;&gt;"",IF(OR(R170="",R170&gt;=K170-N(P170)-0.005),"bezahlt","teilbezahlt"),IF(IF(O170="",FALSE,TODAY()&lt;=O170),"Skonto möglich",IF(IF(M170="",FALSE,TODAY()&gt;M170),"überfällig","offen"))))</f>
        <v/>
      </c>
      <c r="V170" s="17">
        <f>IF(H170="","",IF(AND(D170&lt;&gt;"",COUNTIFS(E$7:E$506,E170,D$7:D$506,D170)&gt;1),"doppelt erfasst?",IF(AND(W170="ja",Y170=""),"XML-Datei ablegen",IF(X170&lt;&gt;"ja","Pflichtangaben prüfen",""))))</f>
        <v/>
      </c>
      <c r="W170" s="18" t="n"/>
      <c r="X170" s="18" t="n"/>
      <c r="Y170" s="11" t="n"/>
    </row>
    <row r="171">
      <c r="A171" s="9">
        <f>IF(E171="","",COUNTA(E$7:E171))</f>
        <v/>
      </c>
      <c r="B171" s="10" t="n"/>
      <c r="C171" s="10" t="n"/>
      <c r="D171" s="11" t="n"/>
      <c r="E171" s="11" t="n"/>
      <c r="F171" s="11" t="n"/>
      <c r="G171" s="11" t="n"/>
      <c r="H171" s="12" t="n"/>
      <c r="I171" s="13" t="n"/>
      <c r="J171" s="14">
        <f>IF(H171="","",ROUND(H171*I171,2))</f>
        <v/>
      </c>
      <c r="K171" s="14">
        <f>IF(H171="","",H171+N(J171))</f>
        <v/>
      </c>
      <c r="L171" s="9">
        <f>IF(E171="","",IFERROR(IF(INDEX(Lieferanten!$B$6:$B$205,MATCH(E171,Lieferanten!$A$6:$A$205,0))="",Einstellungen!$A$5,INDEX(Lieferanten!$B$6:$B$205,MATCH(E171,Lieferanten!$A$6:$A$205,0))),Einstellungen!$A$5))</f>
        <v/>
      </c>
      <c r="M171" s="15">
        <f>IF(C171="","",IF(N171&lt;&gt;"",N171,C171+L171))</f>
        <v/>
      </c>
      <c r="N171" s="10" t="n"/>
      <c r="O171" s="15">
        <f>IF(C171="","",IFERROR(IF(OR(INDEX(Lieferanten!$C$6:$C$205,MATCH(E171,Lieferanten!$A$6:$A$205,0))="",INDEX(Lieferanten!$D$6:$D$205,MATCH(E171,Lieferanten!$A$6:$A$205,0))=""),"",C171+INDEX(Lieferanten!$D$6:$D$205,MATCH(E171,Lieferanten!$A$6:$A$205,0))),""))</f>
        <v/>
      </c>
      <c r="P171" s="14">
        <f>IF(OR(H171="",O171=""),"",ROUND(K171*INDEX(Lieferanten!$C$6:$C$205,MATCH(E171,Lieferanten!$A$6:$A$205,0)),2))</f>
        <v/>
      </c>
      <c r="Q171" s="10" t="n"/>
      <c r="R171" s="12" t="n"/>
      <c r="S171" s="11" t="n"/>
      <c r="T171" s="14">
        <f>IF(H171="","",IF(U171="bezahlt",0,K171-N(R171)))</f>
        <v/>
      </c>
      <c r="U171" s="16">
        <f>IF(H171="","",IF(Q171&lt;&gt;"",IF(OR(R171="",R171&gt;=K171-N(P171)-0.005),"bezahlt","teilbezahlt"),IF(IF(O171="",FALSE,TODAY()&lt;=O171),"Skonto möglich",IF(IF(M171="",FALSE,TODAY()&gt;M171),"überfällig","offen"))))</f>
        <v/>
      </c>
      <c r="V171" s="17">
        <f>IF(H171="","",IF(AND(D171&lt;&gt;"",COUNTIFS(E$7:E$506,E171,D$7:D$506,D171)&gt;1),"doppelt erfasst?",IF(AND(W171="ja",Y171=""),"XML-Datei ablegen",IF(X171&lt;&gt;"ja","Pflichtangaben prüfen",""))))</f>
        <v/>
      </c>
      <c r="W171" s="18" t="n"/>
      <c r="X171" s="18" t="n"/>
      <c r="Y171" s="11" t="n"/>
    </row>
    <row r="172">
      <c r="A172" s="9">
        <f>IF(E172="","",COUNTA(E$7:E172))</f>
        <v/>
      </c>
      <c r="B172" s="10" t="n"/>
      <c r="C172" s="10" t="n"/>
      <c r="D172" s="11" t="n"/>
      <c r="E172" s="11" t="n"/>
      <c r="F172" s="11" t="n"/>
      <c r="G172" s="11" t="n"/>
      <c r="H172" s="12" t="n"/>
      <c r="I172" s="13" t="n"/>
      <c r="J172" s="14">
        <f>IF(H172="","",ROUND(H172*I172,2))</f>
        <v/>
      </c>
      <c r="K172" s="14">
        <f>IF(H172="","",H172+N(J172))</f>
        <v/>
      </c>
      <c r="L172" s="9">
        <f>IF(E172="","",IFERROR(IF(INDEX(Lieferanten!$B$6:$B$205,MATCH(E172,Lieferanten!$A$6:$A$205,0))="",Einstellungen!$A$5,INDEX(Lieferanten!$B$6:$B$205,MATCH(E172,Lieferanten!$A$6:$A$205,0))),Einstellungen!$A$5))</f>
        <v/>
      </c>
      <c r="M172" s="15">
        <f>IF(C172="","",IF(N172&lt;&gt;"",N172,C172+L172))</f>
        <v/>
      </c>
      <c r="N172" s="10" t="n"/>
      <c r="O172" s="15">
        <f>IF(C172="","",IFERROR(IF(OR(INDEX(Lieferanten!$C$6:$C$205,MATCH(E172,Lieferanten!$A$6:$A$205,0))="",INDEX(Lieferanten!$D$6:$D$205,MATCH(E172,Lieferanten!$A$6:$A$205,0))=""),"",C172+INDEX(Lieferanten!$D$6:$D$205,MATCH(E172,Lieferanten!$A$6:$A$205,0))),""))</f>
        <v/>
      </c>
      <c r="P172" s="14">
        <f>IF(OR(H172="",O172=""),"",ROUND(K172*INDEX(Lieferanten!$C$6:$C$205,MATCH(E172,Lieferanten!$A$6:$A$205,0)),2))</f>
        <v/>
      </c>
      <c r="Q172" s="10" t="n"/>
      <c r="R172" s="12" t="n"/>
      <c r="S172" s="11" t="n"/>
      <c r="T172" s="14">
        <f>IF(H172="","",IF(U172="bezahlt",0,K172-N(R172)))</f>
        <v/>
      </c>
      <c r="U172" s="16">
        <f>IF(H172="","",IF(Q172&lt;&gt;"",IF(OR(R172="",R172&gt;=K172-N(P172)-0.005),"bezahlt","teilbezahlt"),IF(IF(O172="",FALSE,TODAY()&lt;=O172),"Skonto möglich",IF(IF(M172="",FALSE,TODAY()&gt;M172),"überfällig","offen"))))</f>
        <v/>
      </c>
      <c r="V172" s="17">
        <f>IF(H172="","",IF(AND(D172&lt;&gt;"",COUNTIFS(E$7:E$506,E172,D$7:D$506,D172)&gt;1),"doppelt erfasst?",IF(AND(W172="ja",Y172=""),"XML-Datei ablegen",IF(X172&lt;&gt;"ja","Pflichtangaben prüfen",""))))</f>
        <v/>
      </c>
      <c r="W172" s="18" t="n"/>
      <c r="X172" s="18" t="n"/>
      <c r="Y172" s="11" t="n"/>
    </row>
    <row r="173">
      <c r="A173" s="9">
        <f>IF(E173="","",COUNTA(E$7:E173))</f>
        <v/>
      </c>
      <c r="B173" s="10" t="n"/>
      <c r="C173" s="10" t="n"/>
      <c r="D173" s="11" t="n"/>
      <c r="E173" s="11" t="n"/>
      <c r="F173" s="11" t="n"/>
      <c r="G173" s="11" t="n"/>
      <c r="H173" s="12" t="n"/>
      <c r="I173" s="13" t="n"/>
      <c r="J173" s="14">
        <f>IF(H173="","",ROUND(H173*I173,2))</f>
        <v/>
      </c>
      <c r="K173" s="14">
        <f>IF(H173="","",H173+N(J173))</f>
        <v/>
      </c>
      <c r="L173" s="9">
        <f>IF(E173="","",IFERROR(IF(INDEX(Lieferanten!$B$6:$B$205,MATCH(E173,Lieferanten!$A$6:$A$205,0))="",Einstellungen!$A$5,INDEX(Lieferanten!$B$6:$B$205,MATCH(E173,Lieferanten!$A$6:$A$205,0))),Einstellungen!$A$5))</f>
        <v/>
      </c>
      <c r="M173" s="15">
        <f>IF(C173="","",IF(N173&lt;&gt;"",N173,C173+L173))</f>
        <v/>
      </c>
      <c r="N173" s="10" t="n"/>
      <c r="O173" s="15">
        <f>IF(C173="","",IFERROR(IF(OR(INDEX(Lieferanten!$C$6:$C$205,MATCH(E173,Lieferanten!$A$6:$A$205,0))="",INDEX(Lieferanten!$D$6:$D$205,MATCH(E173,Lieferanten!$A$6:$A$205,0))=""),"",C173+INDEX(Lieferanten!$D$6:$D$205,MATCH(E173,Lieferanten!$A$6:$A$205,0))),""))</f>
        <v/>
      </c>
      <c r="P173" s="14">
        <f>IF(OR(H173="",O173=""),"",ROUND(K173*INDEX(Lieferanten!$C$6:$C$205,MATCH(E173,Lieferanten!$A$6:$A$205,0)),2))</f>
        <v/>
      </c>
      <c r="Q173" s="10" t="n"/>
      <c r="R173" s="12" t="n"/>
      <c r="S173" s="11" t="n"/>
      <c r="T173" s="14">
        <f>IF(H173="","",IF(U173="bezahlt",0,K173-N(R173)))</f>
        <v/>
      </c>
      <c r="U173" s="16">
        <f>IF(H173="","",IF(Q173&lt;&gt;"",IF(OR(R173="",R173&gt;=K173-N(P173)-0.005),"bezahlt","teilbezahlt"),IF(IF(O173="",FALSE,TODAY()&lt;=O173),"Skonto möglich",IF(IF(M173="",FALSE,TODAY()&gt;M173),"überfällig","offen"))))</f>
        <v/>
      </c>
      <c r="V173" s="17">
        <f>IF(H173="","",IF(AND(D173&lt;&gt;"",COUNTIFS(E$7:E$506,E173,D$7:D$506,D173)&gt;1),"doppelt erfasst?",IF(AND(W173="ja",Y173=""),"XML-Datei ablegen",IF(X173&lt;&gt;"ja","Pflichtangaben prüfen",""))))</f>
        <v/>
      </c>
      <c r="W173" s="18" t="n"/>
      <c r="X173" s="18" t="n"/>
      <c r="Y173" s="11" t="n"/>
    </row>
    <row r="174">
      <c r="A174" s="9">
        <f>IF(E174="","",COUNTA(E$7:E174))</f>
        <v/>
      </c>
      <c r="B174" s="10" t="n"/>
      <c r="C174" s="10" t="n"/>
      <c r="D174" s="11" t="n"/>
      <c r="E174" s="11" t="n"/>
      <c r="F174" s="11" t="n"/>
      <c r="G174" s="11" t="n"/>
      <c r="H174" s="12" t="n"/>
      <c r="I174" s="13" t="n"/>
      <c r="J174" s="14">
        <f>IF(H174="","",ROUND(H174*I174,2))</f>
        <v/>
      </c>
      <c r="K174" s="14">
        <f>IF(H174="","",H174+N(J174))</f>
        <v/>
      </c>
      <c r="L174" s="9">
        <f>IF(E174="","",IFERROR(IF(INDEX(Lieferanten!$B$6:$B$205,MATCH(E174,Lieferanten!$A$6:$A$205,0))="",Einstellungen!$A$5,INDEX(Lieferanten!$B$6:$B$205,MATCH(E174,Lieferanten!$A$6:$A$205,0))),Einstellungen!$A$5))</f>
        <v/>
      </c>
      <c r="M174" s="15">
        <f>IF(C174="","",IF(N174&lt;&gt;"",N174,C174+L174))</f>
        <v/>
      </c>
      <c r="N174" s="10" t="n"/>
      <c r="O174" s="15">
        <f>IF(C174="","",IFERROR(IF(OR(INDEX(Lieferanten!$C$6:$C$205,MATCH(E174,Lieferanten!$A$6:$A$205,0))="",INDEX(Lieferanten!$D$6:$D$205,MATCH(E174,Lieferanten!$A$6:$A$205,0))=""),"",C174+INDEX(Lieferanten!$D$6:$D$205,MATCH(E174,Lieferanten!$A$6:$A$205,0))),""))</f>
        <v/>
      </c>
      <c r="P174" s="14">
        <f>IF(OR(H174="",O174=""),"",ROUND(K174*INDEX(Lieferanten!$C$6:$C$205,MATCH(E174,Lieferanten!$A$6:$A$205,0)),2))</f>
        <v/>
      </c>
      <c r="Q174" s="10" t="n"/>
      <c r="R174" s="12" t="n"/>
      <c r="S174" s="11" t="n"/>
      <c r="T174" s="14">
        <f>IF(H174="","",IF(U174="bezahlt",0,K174-N(R174)))</f>
        <v/>
      </c>
      <c r="U174" s="16">
        <f>IF(H174="","",IF(Q174&lt;&gt;"",IF(OR(R174="",R174&gt;=K174-N(P174)-0.005),"bezahlt","teilbezahlt"),IF(IF(O174="",FALSE,TODAY()&lt;=O174),"Skonto möglich",IF(IF(M174="",FALSE,TODAY()&gt;M174),"überfällig","offen"))))</f>
        <v/>
      </c>
      <c r="V174" s="17">
        <f>IF(H174="","",IF(AND(D174&lt;&gt;"",COUNTIFS(E$7:E$506,E174,D$7:D$506,D174)&gt;1),"doppelt erfasst?",IF(AND(W174="ja",Y174=""),"XML-Datei ablegen",IF(X174&lt;&gt;"ja","Pflichtangaben prüfen",""))))</f>
        <v/>
      </c>
      <c r="W174" s="18" t="n"/>
      <c r="X174" s="18" t="n"/>
      <c r="Y174" s="11" t="n"/>
    </row>
    <row r="175">
      <c r="A175" s="9">
        <f>IF(E175="","",COUNTA(E$7:E175))</f>
        <v/>
      </c>
      <c r="B175" s="10" t="n"/>
      <c r="C175" s="10" t="n"/>
      <c r="D175" s="11" t="n"/>
      <c r="E175" s="11" t="n"/>
      <c r="F175" s="11" t="n"/>
      <c r="G175" s="11" t="n"/>
      <c r="H175" s="12" t="n"/>
      <c r="I175" s="13" t="n"/>
      <c r="J175" s="14">
        <f>IF(H175="","",ROUND(H175*I175,2))</f>
        <v/>
      </c>
      <c r="K175" s="14">
        <f>IF(H175="","",H175+N(J175))</f>
        <v/>
      </c>
      <c r="L175" s="9">
        <f>IF(E175="","",IFERROR(IF(INDEX(Lieferanten!$B$6:$B$205,MATCH(E175,Lieferanten!$A$6:$A$205,0))="",Einstellungen!$A$5,INDEX(Lieferanten!$B$6:$B$205,MATCH(E175,Lieferanten!$A$6:$A$205,0))),Einstellungen!$A$5))</f>
        <v/>
      </c>
      <c r="M175" s="15">
        <f>IF(C175="","",IF(N175&lt;&gt;"",N175,C175+L175))</f>
        <v/>
      </c>
      <c r="N175" s="10" t="n"/>
      <c r="O175" s="15">
        <f>IF(C175="","",IFERROR(IF(OR(INDEX(Lieferanten!$C$6:$C$205,MATCH(E175,Lieferanten!$A$6:$A$205,0))="",INDEX(Lieferanten!$D$6:$D$205,MATCH(E175,Lieferanten!$A$6:$A$205,0))=""),"",C175+INDEX(Lieferanten!$D$6:$D$205,MATCH(E175,Lieferanten!$A$6:$A$205,0))),""))</f>
        <v/>
      </c>
      <c r="P175" s="14">
        <f>IF(OR(H175="",O175=""),"",ROUND(K175*INDEX(Lieferanten!$C$6:$C$205,MATCH(E175,Lieferanten!$A$6:$A$205,0)),2))</f>
        <v/>
      </c>
      <c r="Q175" s="10" t="n"/>
      <c r="R175" s="12" t="n"/>
      <c r="S175" s="11" t="n"/>
      <c r="T175" s="14">
        <f>IF(H175="","",IF(U175="bezahlt",0,K175-N(R175)))</f>
        <v/>
      </c>
      <c r="U175" s="16">
        <f>IF(H175="","",IF(Q175&lt;&gt;"",IF(OR(R175="",R175&gt;=K175-N(P175)-0.005),"bezahlt","teilbezahlt"),IF(IF(O175="",FALSE,TODAY()&lt;=O175),"Skonto möglich",IF(IF(M175="",FALSE,TODAY()&gt;M175),"überfällig","offen"))))</f>
        <v/>
      </c>
      <c r="V175" s="17">
        <f>IF(H175="","",IF(AND(D175&lt;&gt;"",COUNTIFS(E$7:E$506,E175,D$7:D$506,D175)&gt;1),"doppelt erfasst?",IF(AND(W175="ja",Y175=""),"XML-Datei ablegen",IF(X175&lt;&gt;"ja","Pflichtangaben prüfen",""))))</f>
        <v/>
      </c>
      <c r="W175" s="18" t="n"/>
      <c r="X175" s="18" t="n"/>
      <c r="Y175" s="11" t="n"/>
    </row>
    <row r="176">
      <c r="A176" s="9">
        <f>IF(E176="","",COUNTA(E$7:E176))</f>
        <v/>
      </c>
      <c r="B176" s="10" t="n"/>
      <c r="C176" s="10" t="n"/>
      <c r="D176" s="11" t="n"/>
      <c r="E176" s="11" t="n"/>
      <c r="F176" s="11" t="n"/>
      <c r="G176" s="11" t="n"/>
      <c r="H176" s="12" t="n"/>
      <c r="I176" s="13" t="n"/>
      <c r="J176" s="14">
        <f>IF(H176="","",ROUND(H176*I176,2))</f>
        <v/>
      </c>
      <c r="K176" s="14">
        <f>IF(H176="","",H176+N(J176))</f>
        <v/>
      </c>
      <c r="L176" s="9">
        <f>IF(E176="","",IFERROR(IF(INDEX(Lieferanten!$B$6:$B$205,MATCH(E176,Lieferanten!$A$6:$A$205,0))="",Einstellungen!$A$5,INDEX(Lieferanten!$B$6:$B$205,MATCH(E176,Lieferanten!$A$6:$A$205,0))),Einstellungen!$A$5))</f>
        <v/>
      </c>
      <c r="M176" s="15">
        <f>IF(C176="","",IF(N176&lt;&gt;"",N176,C176+L176))</f>
        <v/>
      </c>
      <c r="N176" s="10" t="n"/>
      <c r="O176" s="15">
        <f>IF(C176="","",IFERROR(IF(OR(INDEX(Lieferanten!$C$6:$C$205,MATCH(E176,Lieferanten!$A$6:$A$205,0))="",INDEX(Lieferanten!$D$6:$D$205,MATCH(E176,Lieferanten!$A$6:$A$205,0))=""),"",C176+INDEX(Lieferanten!$D$6:$D$205,MATCH(E176,Lieferanten!$A$6:$A$205,0))),""))</f>
        <v/>
      </c>
      <c r="P176" s="14">
        <f>IF(OR(H176="",O176=""),"",ROUND(K176*INDEX(Lieferanten!$C$6:$C$205,MATCH(E176,Lieferanten!$A$6:$A$205,0)),2))</f>
        <v/>
      </c>
      <c r="Q176" s="10" t="n"/>
      <c r="R176" s="12" t="n"/>
      <c r="S176" s="11" t="n"/>
      <c r="T176" s="14">
        <f>IF(H176="","",IF(U176="bezahlt",0,K176-N(R176)))</f>
        <v/>
      </c>
      <c r="U176" s="16">
        <f>IF(H176="","",IF(Q176&lt;&gt;"",IF(OR(R176="",R176&gt;=K176-N(P176)-0.005),"bezahlt","teilbezahlt"),IF(IF(O176="",FALSE,TODAY()&lt;=O176),"Skonto möglich",IF(IF(M176="",FALSE,TODAY()&gt;M176),"überfällig","offen"))))</f>
        <v/>
      </c>
      <c r="V176" s="17">
        <f>IF(H176="","",IF(AND(D176&lt;&gt;"",COUNTIFS(E$7:E$506,E176,D$7:D$506,D176)&gt;1),"doppelt erfasst?",IF(AND(W176="ja",Y176=""),"XML-Datei ablegen",IF(X176&lt;&gt;"ja","Pflichtangaben prüfen",""))))</f>
        <v/>
      </c>
      <c r="W176" s="18" t="n"/>
      <c r="X176" s="18" t="n"/>
      <c r="Y176" s="11" t="n"/>
    </row>
    <row r="177">
      <c r="A177" s="9">
        <f>IF(E177="","",COUNTA(E$7:E177))</f>
        <v/>
      </c>
      <c r="B177" s="10" t="n"/>
      <c r="C177" s="10" t="n"/>
      <c r="D177" s="11" t="n"/>
      <c r="E177" s="11" t="n"/>
      <c r="F177" s="11" t="n"/>
      <c r="G177" s="11" t="n"/>
      <c r="H177" s="12" t="n"/>
      <c r="I177" s="13" t="n"/>
      <c r="J177" s="14">
        <f>IF(H177="","",ROUND(H177*I177,2))</f>
        <v/>
      </c>
      <c r="K177" s="14">
        <f>IF(H177="","",H177+N(J177))</f>
        <v/>
      </c>
      <c r="L177" s="9">
        <f>IF(E177="","",IFERROR(IF(INDEX(Lieferanten!$B$6:$B$205,MATCH(E177,Lieferanten!$A$6:$A$205,0))="",Einstellungen!$A$5,INDEX(Lieferanten!$B$6:$B$205,MATCH(E177,Lieferanten!$A$6:$A$205,0))),Einstellungen!$A$5))</f>
        <v/>
      </c>
      <c r="M177" s="15">
        <f>IF(C177="","",IF(N177&lt;&gt;"",N177,C177+L177))</f>
        <v/>
      </c>
      <c r="N177" s="10" t="n"/>
      <c r="O177" s="15">
        <f>IF(C177="","",IFERROR(IF(OR(INDEX(Lieferanten!$C$6:$C$205,MATCH(E177,Lieferanten!$A$6:$A$205,0))="",INDEX(Lieferanten!$D$6:$D$205,MATCH(E177,Lieferanten!$A$6:$A$205,0))=""),"",C177+INDEX(Lieferanten!$D$6:$D$205,MATCH(E177,Lieferanten!$A$6:$A$205,0))),""))</f>
        <v/>
      </c>
      <c r="P177" s="14">
        <f>IF(OR(H177="",O177=""),"",ROUND(K177*INDEX(Lieferanten!$C$6:$C$205,MATCH(E177,Lieferanten!$A$6:$A$205,0)),2))</f>
        <v/>
      </c>
      <c r="Q177" s="10" t="n"/>
      <c r="R177" s="12" t="n"/>
      <c r="S177" s="11" t="n"/>
      <c r="T177" s="14">
        <f>IF(H177="","",IF(U177="bezahlt",0,K177-N(R177)))</f>
        <v/>
      </c>
      <c r="U177" s="16">
        <f>IF(H177="","",IF(Q177&lt;&gt;"",IF(OR(R177="",R177&gt;=K177-N(P177)-0.005),"bezahlt","teilbezahlt"),IF(IF(O177="",FALSE,TODAY()&lt;=O177),"Skonto möglich",IF(IF(M177="",FALSE,TODAY()&gt;M177),"überfällig","offen"))))</f>
        <v/>
      </c>
      <c r="V177" s="17">
        <f>IF(H177="","",IF(AND(D177&lt;&gt;"",COUNTIFS(E$7:E$506,E177,D$7:D$506,D177)&gt;1),"doppelt erfasst?",IF(AND(W177="ja",Y177=""),"XML-Datei ablegen",IF(X177&lt;&gt;"ja","Pflichtangaben prüfen",""))))</f>
        <v/>
      </c>
      <c r="W177" s="18" t="n"/>
      <c r="X177" s="18" t="n"/>
      <c r="Y177" s="11" t="n"/>
    </row>
    <row r="178">
      <c r="A178" s="9">
        <f>IF(E178="","",COUNTA(E$7:E178))</f>
        <v/>
      </c>
      <c r="B178" s="10" t="n"/>
      <c r="C178" s="10" t="n"/>
      <c r="D178" s="11" t="n"/>
      <c r="E178" s="11" t="n"/>
      <c r="F178" s="11" t="n"/>
      <c r="G178" s="11" t="n"/>
      <c r="H178" s="12" t="n"/>
      <c r="I178" s="13" t="n"/>
      <c r="J178" s="14">
        <f>IF(H178="","",ROUND(H178*I178,2))</f>
        <v/>
      </c>
      <c r="K178" s="14">
        <f>IF(H178="","",H178+N(J178))</f>
        <v/>
      </c>
      <c r="L178" s="9">
        <f>IF(E178="","",IFERROR(IF(INDEX(Lieferanten!$B$6:$B$205,MATCH(E178,Lieferanten!$A$6:$A$205,0))="",Einstellungen!$A$5,INDEX(Lieferanten!$B$6:$B$205,MATCH(E178,Lieferanten!$A$6:$A$205,0))),Einstellungen!$A$5))</f>
        <v/>
      </c>
      <c r="M178" s="15">
        <f>IF(C178="","",IF(N178&lt;&gt;"",N178,C178+L178))</f>
        <v/>
      </c>
      <c r="N178" s="10" t="n"/>
      <c r="O178" s="15">
        <f>IF(C178="","",IFERROR(IF(OR(INDEX(Lieferanten!$C$6:$C$205,MATCH(E178,Lieferanten!$A$6:$A$205,0))="",INDEX(Lieferanten!$D$6:$D$205,MATCH(E178,Lieferanten!$A$6:$A$205,0))=""),"",C178+INDEX(Lieferanten!$D$6:$D$205,MATCH(E178,Lieferanten!$A$6:$A$205,0))),""))</f>
        <v/>
      </c>
      <c r="P178" s="14">
        <f>IF(OR(H178="",O178=""),"",ROUND(K178*INDEX(Lieferanten!$C$6:$C$205,MATCH(E178,Lieferanten!$A$6:$A$205,0)),2))</f>
        <v/>
      </c>
      <c r="Q178" s="10" t="n"/>
      <c r="R178" s="12" t="n"/>
      <c r="S178" s="11" t="n"/>
      <c r="T178" s="14">
        <f>IF(H178="","",IF(U178="bezahlt",0,K178-N(R178)))</f>
        <v/>
      </c>
      <c r="U178" s="16">
        <f>IF(H178="","",IF(Q178&lt;&gt;"",IF(OR(R178="",R178&gt;=K178-N(P178)-0.005),"bezahlt","teilbezahlt"),IF(IF(O178="",FALSE,TODAY()&lt;=O178),"Skonto möglich",IF(IF(M178="",FALSE,TODAY()&gt;M178),"überfällig","offen"))))</f>
        <v/>
      </c>
      <c r="V178" s="17">
        <f>IF(H178="","",IF(AND(D178&lt;&gt;"",COUNTIFS(E$7:E$506,E178,D$7:D$506,D178)&gt;1),"doppelt erfasst?",IF(AND(W178="ja",Y178=""),"XML-Datei ablegen",IF(X178&lt;&gt;"ja","Pflichtangaben prüfen",""))))</f>
        <v/>
      </c>
      <c r="W178" s="18" t="n"/>
      <c r="X178" s="18" t="n"/>
      <c r="Y178" s="11" t="n"/>
    </row>
    <row r="179">
      <c r="A179" s="9">
        <f>IF(E179="","",COUNTA(E$7:E179))</f>
        <v/>
      </c>
      <c r="B179" s="10" t="n"/>
      <c r="C179" s="10" t="n"/>
      <c r="D179" s="11" t="n"/>
      <c r="E179" s="11" t="n"/>
      <c r="F179" s="11" t="n"/>
      <c r="G179" s="11" t="n"/>
      <c r="H179" s="12" t="n"/>
      <c r="I179" s="13" t="n"/>
      <c r="J179" s="14">
        <f>IF(H179="","",ROUND(H179*I179,2))</f>
        <v/>
      </c>
      <c r="K179" s="14">
        <f>IF(H179="","",H179+N(J179))</f>
        <v/>
      </c>
      <c r="L179" s="9">
        <f>IF(E179="","",IFERROR(IF(INDEX(Lieferanten!$B$6:$B$205,MATCH(E179,Lieferanten!$A$6:$A$205,0))="",Einstellungen!$A$5,INDEX(Lieferanten!$B$6:$B$205,MATCH(E179,Lieferanten!$A$6:$A$205,0))),Einstellungen!$A$5))</f>
        <v/>
      </c>
      <c r="M179" s="15">
        <f>IF(C179="","",IF(N179&lt;&gt;"",N179,C179+L179))</f>
        <v/>
      </c>
      <c r="N179" s="10" t="n"/>
      <c r="O179" s="15">
        <f>IF(C179="","",IFERROR(IF(OR(INDEX(Lieferanten!$C$6:$C$205,MATCH(E179,Lieferanten!$A$6:$A$205,0))="",INDEX(Lieferanten!$D$6:$D$205,MATCH(E179,Lieferanten!$A$6:$A$205,0))=""),"",C179+INDEX(Lieferanten!$D$6:$D$205,MATCH(E179,Lieferanten!$A$6:$A$205,0))),""))</f>
        <v/>
      </c>
      <c r="P179" s="14">
        <f>IF(OR(H179="",O179=""),"",ROUND(K179*INDEX(Lieferanten!$C$6:$C$205,MATCH(E179,Lieferanten!$A$6:$A$205,0)),2))</f>
        <v/>
      </c>
      <c r="Q179" s="10" t="n"/>
      <c r="R179" s="12" t="n"/>
      <c r="S179" s="11" t="n"/>
      <c r="T179" s="14">
        <f>IF(H179="","",IF(U179="bezahlt",0,K179-N(R179)))</f>
        <v/>
      </c>
      <c r="U179" s="16">
        <f>IF(H179="","",IF(Q179&lt;&gt;"",IF(OR(R179="",R179&gt;=K179-N(P179)-0.005),"bezahlt","teilbezahlt"),IF(IF(O179="",FALSE,TODAY()&lt;=O179),"Skonto möglich",IF(IF(M179="",FALSE,TODAY()&gt;M179),"überfällig","offen"))))</f>
        <v/>
      </c>
      <c r="V179" s="17">
        <f>IF(H179="","",IF(AND(D179&lt;&gt;"",COUNTIFS(E$7:E$506,E179,D$7:D$506,D179)&gt;1),"doppelt erfasst?",IF(AND(W179="ja",Y179=""),"XML-Datei ablegen",IF(X179&lt;&gt;"ja","Pflichtangaben prüfen",""))))</f>
        <v/>
      </c>
      <c r="W179" s="18" t="n"/>
      <c r="X179" s="18" t="n"/>
      <c r="Y179" s="11" t="n"/>
    </row>
    <row r="180">
      <c r="A180" s="9">
        <f>IF(E180="","",COUNTA(E$7:E180))</f>
        <v/>
      </c>
      <c r="B180" s="10" t="n"/>
      <c r="C180" s="10" t="n"/>
      <c r="D180" s="11" t="n"/>
      <c r="E180" s="11" t="n"/>
      <c r="F180" s="11" t="n"/>
      <c r="G180" s="11" t="n"/>
      <c r="H180" s="12" t="n"/>
      <c r="I180" s="13" t="n"/>
      <c r="J180" s="14">
        <f>IF(H180="","",ROUND(H180*I180,2))</f>
        <v/>
      </c>
      <c r="K180" s="14">
        <f>IF(H180="","",H180+N(J180))</f>
        <v/>
      </c>
      <c r="L180" s="9">
        <f>IF(E180="","",IFERROR(IF(INDEX(Lieferanten!$B$6:$B$205,MATCH(E180,Lieferanten!$A$6:$A$205,0))="",Einstellungen!$A$5,INDEX(Lieferanten!$B$6:$B$205,MATCH(E180,Lieferanten!$A$6:$A$205,0))),Einstellungen!$A$5))</f>
        <v/>
      </c>
      <c r="M180" s="15">
        <f>IF(C180="","",IF(N180&lt;&gt;"",N180,C180+L180))</f>
        <v/>
      </c>
      <c r="N180" s="10" t="n"/>
      <c r="O180" s="15">
        <f>IF(C180="","",IFERROR(IF(OR(INDEX(Lieferanten!$C$6:$C$205,MATCH(E180,Lieferanten!$A$6:$A$205,0))="",INDEX(Lieferanten!$D$6:$D$205,MATCH(E180,Lieferanten!$A$6:$A$205,0))=""),"",C180+INDEX(Lieferanten!$D$6:$D$205,MATCH(E180,Lieferanten!$A$6:$A$205,0))),""))</f>
        <v/>
      </c>
      <c r="P180" s="14">
        <f>IF(OR(H180="",O180=""),"",ROUND(K180*INDEX(Lieferanten!$C$6:$C$205,MATCH(E180,Lieferanten!$A$6:$A$205,0)),2))</f>
        <v/>
      </c>
      <c r="Q180" s="10" t="n"/>
      <c r="R180" s="12" t="n"/>
      <c r="S180" s="11" t="n"/>
      <c r="T180" s="14">
        <f>IF(H180="","",IF(U180="bezahlt",0,K180-N(R180)))</f>
        <v/>
      </c>
      <c r="U180" s="16">
        <f>IF(H180="","",IF(Q180&lt;&gt;"",IF(OR(R180="",R180&gt;=K180-N(P180)-0.005),"bezahlt","teilbezahlt"),IF(IF(O180="",FALSE,TODAY()&lt;=O180),"Skonto möglich",IF(IF(M180="",FALSE,TODAY()&gt;M180),"überfällig","offen"))))</f>
        <v/>
      </c>
      <c r="V180" s="17">
        <f>IF(H180="","",IF(AND(D180&lt;&gt;"",COUNTIFS(E$7:E$506,E180,D$7:D$506,D180)&gt;1),"doppelt erfasst?",IF(AND(W180="ja",Y180=""),"XML-Datei ablegen",IF(X180&lt;&gt;"ja","Pflichtangaben prüfen",""))))</f>
        <v/>
      </c>
      <c r="W180" s="18" t="n"/>
      <c r="X180" s="18" t="n"/>
      <c r="Y180" s="11" t="n"/>
    </row>
    <row r="181">
      <c r="A181" s="9">
        <f>IF(E181="","",COUNTA(E$7:E181))</f>
        <v/>
      </c>
      <c r="B181" s="10" t="n"/>
      <c r="C181" s="10" t="n"/>
      <c r="D181" s="11" t="n"/>
      <c r="E181" s="11" t="n"/>
      <c r="F181" s="11" t="n"/>
      <c r="G181" s="11" t="n"/>
      <c r="H181" s="12" t="n"/>
      <c r="I181" s="13" t="n"/>
      <c r="J181" s="14">
        <f>IF(H181="","",ROUND(H181*I181,2))</f>
        <v/>
      </c>
      <c r="K181" s="14">
        <f>IF(H181="","",H181+N(J181))</f>
        <v/>
      </c>
      <c r="L181" s="9">
        <f>IF(E181="","",IFERROR(IF(INDEX(Lieferanten!$B$6:$B$205,MATCH(E181,Lieferanten!$A$6:$A$205,0))="",Einstellungen!$A$5,INDEX(Lieferanten!$B$6:$B$205,MATCH(E181,Lieferanten!$A$6:$A$205,0))),Einstellungen!$A$5))</f>
        <v/>
      </c>
      <c r="M181" s="15">
        <f>IF(C181="","",IF(N181&lt;&gt;"",N181,C181+L181))</f>
        <v/>
      </c>
      <c r="N181" s="10" t="n"/>
      <c r="O181" s="15">
        <f>IF(C181="","",IFERROR(IF(OR(INDEX(Lieferanten!$C$6:$C$205,MATCH(E181,Lieferanten!$A$6:$A$205,0))="",INDEX(Lieferanten!$D$6:$D$205,MATCH(E181,Lieferanten!$A$6:$A$205,0))=""),"",C181+INDEX(Lieferanten!$D$6:$D$205,MATCH(E181,Lieferanten!$A$6:$A$205,0))),""))</f>
        <v/>
      </c>
      <c r="P181" s="14">
        <f>IF(OR(H181="",O181=""),"",ROUND(K181*INDEX(Lieferanten!$C$6:$C$205,MATCH(E181,Lieferanten!$A$6:$A$205,0)),2))</f>
        <v/>
      </c>
      <c r="Q181" s="10" t="n"/>
      <c r="R181" s="12" t="n"/>
      <c r="S181" s="11" t="n"/>
      <c r="T181" s="14">
        <f>IF(H181="","",IF(U181="bezahlt",0,K181-N(R181)))</f>
        <v/>
      </c>
      <c r="U181" s="16">
        <f>IF(H181="","",IF(Q181&lt;&gt;"",IF(OR(R181="",R181&gt;=K181-N(P181)-0.005),"bezahlt","teilbezahlt"),IF(IF(O181="",FALSE,TODAY()&lt;=O181),"Skonto möglich",IF(IF(M181="",FALSE,TODAY()&gt;M181),"überfällig","offen"))))</f>
        <v/>
      </c>
      <c r="V181" s="17">
        <f>IF(H181="","",IF(AND(D181&lt;&gt;"",COUNTIFS(E$7:E$506,E181,D$7:D$506,D181)&gt;1),"doppelt erfasst?",IF(AND(W181="ja",Y181=""),"XML-Datei ablegen",IF(X181&lt;&gt;"ja","Pflichtangaben prüfen",""))))</f>
        <v/>
      </c>
      <c r="W181" s="18" t="n"/>
      <c r="X181" s="18" t="n"/>
      <c r="Y181" s="11" t="n"/>
    </row>
    <row r="182">
      <c r="A182" s="9">
        <f>IF(E182="","",COUNTA(E$7:E182))</f>
        <v/>
      </c>
      <c r="B182" s="10" t="n"/>
      <c r="C182" s="10" t="n"/>
      <c r="D182" s="11" t="n"/>
      <c r="E182" s="11" t="n"/>
      <c r="F182" s="11" t="n"/>
      <c r="G182" s="11" t="n"/>
      <c r="H182" s="12" t="n"/>
      <c r="I182" s="13" t="n"/>
      <c r="J182" s="14">
        <f>IF(H182="","",ROUND(H182*I182,2))</f>
        <v/>
      </c>
      <c r="K182" s="14">
        <f>IF(H182="","",H182+N(J182))</f>
        <v/>
      </c>
      <c r="L182" s="9">
        <f>IF(E182="","",IFERROR(IF(INDEX(Lieferanten!$B$6:$B$205,MATCH(E182,Lieferanten!$A$6:$A$205,0))="",Einstellungen!$A$5,INDEX(Lieferanten!$B$6:$B$205,MATCH(E182,Lieferanten!$A$6:$A$205,0))),Einstellungen!$A$5))</f>
        <v/>
      </c>
      <c r="M182" s="15">
        <f>IF(C182="","",IF(N182&lt;&gt;"",N182,C182+L182))</f>
        <v/>
      </c>
      <c r="N182" s="10" t="n"/>
      <c r="O182" s="15">
        <f>IF(C182="","",IFERROR(IF(OR(INDEX(Lieferanten!$C$6:$C$205,MATCH(E182,Lieferanten!$A$6:$A$205,0))="",INDEX(Lieferanten!$D$6:$D$205,MATCH(E182,Lieferanten!$A$6:$A$205,0))=""),"",C182+INDEX(Lieferanten!$D$6:$D$205,MATCH(E182,Lieferanten!$A$6:$A$205,0))),""))</f>
        <v/>
      </c>
      <c r="P182" s="14">
        <f>IF(OR(H182="",O182=""),"",ROUND(K182*INDEX(Lieferanten!$C$6:$C$205,MATCH(E182,Lieferanten!$A$6:$A$205,0)),2))</f>
        <v/>
      </c>
      <c r="Q182" s="10" t="n"/>
      <c r="R182" s="12" t="n"/>
      <c r="S182" s="11" t="n"/>
      <c r="T182" s="14">
        <f>IF(H182="","",IF(U182="bezahlt",0,K182-N(R182)))</f>
        <v/>
      </c>
      <c r="U182" s="16">
        <f>IF(H182="","",IF(Q182&lt;&gt;"",IF(OR(R182="",R182&gt;=K182-N(P182)-0.005),"bezahlt","teilbezahlt"),IF(IF(O182="",FALSE,TODAY()&lt;=O182),"Skonto möglich",IF(IF(M182="",FALSE,TODAY()&gt;M182),"überfällig","offen"))))</f>
        <v/>
      </c>
      <c r="V182" s="17">
        <f>IF(H182="","",IF(AND(D182&lt;&gt;"",COUNTIFS(E$7:E$506,E182,D$7:D$506,D182)&gt;1),"doppelt erfasst?",IF(AND(W182="ja",Y182=""),"XML-Datei ablegen",IF(X182&lt;&gt;"ja","Pflichtangaben prüfen",""))))</f>
        <v/>
      </c>
      <c r="W182" s="18" t="n"/>
      <c r="X182" s="18" t="n"/>
      <c r="Y182" s="11" t="n"/>
    </row>
    <row r="183">
      <c r="A183" s="9">
        <f>IF(E183="","",COUNTA(E$7:E183))</f>
        <v/>
      </c>
      <c r="B183" s="10" t="n"/>
      <c r="C183" s="10" t="n"/>
      <c r="D183" s="11" t="n"/>
      <c r="E183" s="11" t="n"/>
      <c r="F183" s="11" t="n"/>
      <c r="G183" s="11" t="n"/>
      <c r="H183" s="12" t="n"/>
      <c r="I183" s="13" t="n"/>
      <c r="J183" s="14">
        <f>IF(H183="","",ROUND(H183*I183,2))</f>
        <v/>
      </c>
      <c r="K183" s="14">
        <f>IF(H183="","",H183+N(J183))</f>
        <v/>
      </c>
      <c r="L183" s="9">
        <f>IF(E183="","",IFERROR(IF(INDEX(Lieferanten!$B$6:$B$205,MATCH(E183,Lieferanten!$A$6:$A$205,0))="",Einstellungen!$A$5,INDEX(Lieferanten!$B$6:$B$205,MATCH(E183,Lieferanten!$A$6:$A$205,0))),Einstellungen!$A$5))</f>
        <v/>
      </c>
      <c r="M183" s="15">
        <f>IF(C183="","",IF(N183&lt;&gt;"",N183,C183+L183))</f>
        <v/>
      </c>
      <c r="N183" s="10" t="n"/>
      <c r="O183" s="15">
        <f>IF(C183="","",IFERROR(IF(OR(INDEX(Lieferanten!$C$6:$C$205,MATCH(E183,Lieferanten!$A$6:$A$205,0))="",INDEX(Lieferanten!$D$6:$D$205,MATCH(E183,Lieferanten!$A$6:$A$205,0))=""),"",C183+INDEX(Lieferanten!$D$6:$D$205,MATCH(E183,Lieferanten!$A$6:$A$205,0))),""))</f>
        <v/>
      </c>
      <c r="P183" s="14">
        <f>IF(OR(H183="",O183=""),"",ROUND(K183*INDEX(Lieferanten!$C$6:$C$205,MATCH(E183,Lieferanten!$A$6:$A$205,0)),2))</f>
        <v/>
      </c>
      <c r="Q183" s="10" t="n"/>
      <c r="R183" s="12" t="n"/>
      <c r="S183" s="11" t="n"/>
      <c r="T183" s="14">
        <f>IF(H183="","",IF(U183="bezahlt",0,K183-N(R183)))</f>
        <v/>
      </c>
      <c r="U183" s="16">
        <f>IF(H183="","",IF(Q183&lt;&gt;"",IF(OR(R183="",R183&gt;=K183-N(P183)-0.005),"bezahlt","teilbezahlt"),IF(IF(O183="",FALSE,TODAY()&lt;=O183),"Skonto möglich",IF(IF(M183="",FALSE,TODAY()&gt;M183),"überfällig","offen"))))</f>
        <v/>
      </c>
      <c r="V183" s="17">
        <f>IF(H183="","",IF(AND(D183&lt;&gt;"",COUNTIFS(E$7:E$506,E183,D$7:D$506,D183)&gt;1),"doppelt erfasst?",IF(AND(W183="ja",Y183=""),"XML-Datei ablegen",IF(X183&lt;&gt;"ja","Pflichtangaben prüfen",""))))</f>
        <v/>
      </c>
      <c r="W183" s="18" t="n"/>
      <c r="X183" s="18" t="n"/>
      <c r="Y183" s="11" t="n"/>
    </row>
    <row r="184">
      <c r="A184" s="9">
        <f>IF(E184="","",COUNTA(E$7:E184))</f>
        <v/>
      </c>
      <c r="B184" s="10" t="n"/>
      <c r="C184" s="10" t="n"/>
      <c r="D184" s="11" t="n"/>
      <c r="E184" s="11" t="n"/>
      <c r="F184" s="11" t="n"/>
      <c r="G184" s="11" t="n"/>
      <c r="H184" s="12" t="n"/>
      <c r="I184" s="13" t="n"/>
      <c r="J184" s="14">
        <f>IF(H184="","",ROUND(H184*I184,2))</f>
        <v/>
      </c>
      <c r="K184" s="14">
        <f>IF(H184="","",H184+N(J184))</f>
        <v/>
      </c>
      <c r="L184" s="9">
        <f>IF(E184="","",IFERROR(IF(INDEX(Lieferanten!$B$6:$B$205,MATCH(E184,Lieferanten!$A$6:$A$205,0))="",Einstellungen!$A$5,INDEX(Lieferanten!$B$6:$B$205,MATCH(E184,Lieferanten!$A$6:$A$205,0))),Einstellungen!$A$5))</f>
        <v/>
      </c>
      <c r="M184" s="15">
        <f>IF(C184="","",IF(N184&lt;&gt;"",N184,C184+L184))</f>
        <v/>
      </c>
      <c r="N184" s="10" t="n"/>
      <c r="O184" s="15">
        <f>IF(C184="","",IFERROR(IF(OR(INDEX(Lieferanten!$C$6:$C$205,MATCH(E184,Lieferanten!$A$6:$A$205,0))="",INDEX(Lieferanten!$D$6:$D$205,MATCH(E184,Lieferanten!$A$6:$A$205,0))=""),"",C184+INDEX(Lieferanten!$D$6:$D$205,MATCH(E184,Lieferanten!$A$6:$A$205,0))),""))</f>
        <v/>
      </c>
      <c r="P184" s="14">
        <f>IF(OR(H184="",O184=""),"",ROUND(K184*INDEX(Lieferanten!$C$6:$C$205,MATCH(E184,Lieferanten!$A$6:$A$205,0)),2))</f>
        <v/>
      </c>
      <c r="Q184" s="10" t="n"/>
      <c r="R184" s="12" t="n"/>
      <c r="S184" s="11" t="n"/>
      <c r="T184" s="14">
        <f>IF(H184="","",IF(U184="bezahlt",0,K184-N(R184)))</f>
        <v/>
      </c>
      <c r="U184" s="16">
        <f>IF(H184="","",IF(Q184&lt;&gt;"",IF(OR(R184="",R184&gt;=K184-N(P184)-0.005),"bezahlt","teilbezahlt"),IF(IF(O184="",FALSE,TODAY()&lt;=O184),"Skonto möglich",IF(IF(M184="",FALSE,TODAY()&gt;M184),"überfällig","offen"))))</f>
        <v/>
      </c>
      <c r="V184" s="17">
        <f>IF(H184="","",IF(AND(D184&lt;&gt;"",COUNTIFS(E$7:E$506,E184,D$7:D$506,D184)&gt;1),"doppelt erfasst?",IF(AND(W184="ja",Y184=""),"XML-Datei ablegen",IF(X184&lt;&gt;"ja","Pflichtangaben prüfen",""))))</f>
        <v/>
      </c>
      <c r="W184" s="18" t="n"/>
      <c r="X184" s="18" t="n"/>
      <c r="Y184" s="11" t="n"/>
    </row>
    <row r="185">
      <c r="A185" s="9">
        <f>IF(E185="","",COUNTA(E$7:E185))</f>
        <v/>
      </c>
      <c r="B185" s="10" t="n"/>
      <c r="C185" s="10" t="n"/>
      <c r="D185" s="11" t="n"/>
      <c r="E185" s="11" t="n"/>
      <c r="F185" s="11" t="n"/>
      <c r="G185" s="11" t="n"/>
      <c r="H185" s="12" t="n"/>
      <c r="I185" s="13" t="n"/>
      <c r="J185" s="14">
        <f>IF(H185="","",ROUND(H185*I185,2))</f>
        <v/>
      </c>
      <c r="K185" s="14">
        <f>IF(H185="","",H185+N(J185))</f>
        <v/>
      </c>
      <c r="L185" s="9">
        <f>IF(E185="","",IFERROR(IF(INDEX(Lieferanten!$B$6:$B$205,MATCH(E185,Lieferanten!$A$6:$A$205,0))="",Einstellungen!$A$5,INDEX(Lieferanten!$B$6:$B$205,MATCH(E185,Lieferanten!$A$6:$A$205,0))),Einstellungen!$A$5))</f>
        <v/>
      </c>
      <c r="M185" s="15">
        <f>IF(C185="","",IF(N185&lt;&gt;"",N185,C185+L185))</f>
        <v/>
      </c>
      <c r="N185" s="10" t="n"/>
      <c r="O185" s="15">
        <f>IF(C185="","",IFERROR(IF(OR(INDEX(Lieferanten!$C$6:$C$205,MATCH(E185,Lieferanten!$A$6:$A$205,0))="",INDEX(Lieferanten!$D$6:$D$205,MATCH(E185,Lieferanten!$A$6:$A$205,0))=""),"",C185+INDEX(Lieferanten!$D$6:$D$205,MATCH(E185,Lieferanten!$A$6:$A$205,0))),""))</f>
        <v/>
      </c>
      <c r="P185" s="14">
        <f>IF(OR(H185="",O185=""),"",ROUND(K185*INDEX(Lieferanten!$C$6:$C$205,MATCH(E185,Lieferanten!$A$6:$A$205,0)),2))</f>
        <v/>
      </c>
      <c r="Q185" s="10" t="n"/>
      <c r="R185" s="12" t="n"/>
      <c r="S185" s="11" t="n"/>
      <c r="T185" s="14">
        <f>IF(H185="","",IF(U185="bezahlt",0,K185-N(R185)))</f>
        <v/>
      </c>
      <c r="U185" s="16">
        <f>IF(H185="","",IF(Q185&lt;&gt;"",IF(OR(R185="",R185&gt;=K185-N(P185)-0.005),"bezahlt","teilbezahlt"),IF(IF(O185="",FALSE,TODAY()&lt;=O185),"Skonto möglich",IF(IF(M185="",FALSE,TODAY()&gt;M185),"überfällig","offen"))))</f>
        <v/>
      </c>
      <c r="V185" s="17">
        <f>IF(H185="","",IF(AND(D185&lt;&gt;"",COUNTIFS(E$7:E$506,E185,D$7:D$506,D185)&gt;1),"doppelt erfasst?",IF(AND(W185="ja",Y185=""),"XML-Datei ablegen",IF(X185&lt;&gt;"ja","Pflichtangaben prüfen",""))))</f>
        <v/>
      </c>
      <c r="W185" s="18" t="n"/>
      <c r="X185" s="18" t="n"/>
      <c r="Y185" s="11" t="n"/>
    </row>
    <row r="186">
      <c r="A186" s="9">
        <f>IF(E186="","",COUNTA(E$7:E186))</f>
        <v/>
      </c>
      <c r="B186" s="10" t="n"/>
      <c r="C186" s="10" t="n"/>
      <c r="D186" s="11" t="n"/>
      <c r="E186" s="11" t="n"/>
      <c r="F186" s="11" t="n"/>
      <c r="G186" s="11" t="n"/>
      <c r="H186" s="12" t="n"/>
      <c r="I186" s="13" t="n"/>
      <c r="J186" s="14">
        <f>IF(H186="","",ROUND(H186*I186,2))</f>
        <v/>
      </c>
      <c r="K186" s="14">
        <f>IF(H186="","",H186+N(J186))</f>
        <v/>
      </c>
      <c r="L186" s="9">
        <f>IF(E186="","",IFERROR(IF(INDEX(Lieferanten!$B$6:$B$205,MATCH(E186,Lieferanten!$A$6:$A$205,0))="",Einstellungen!$A$5,INDEX(Lieferanten!$B$6:$B$205,MATCH(E186,Lieferanten!$A$6:$A$205,0))),Einstellungen!$A$5))</f>
        <v/>
      </c>
      <c r="M186" s="15">
        <f>IF(C186="","",IF(N186&lt;&gt;"",N186,C186+L186))</f>
        <v/>
      </c>
      <c r="N186" s="10" t="n"/>
      <c r="O186" s="15">
        <f>IF(C186="","",IFERROR(IF(OR(INDEX(Lieferanten!$C$6:$C$205,MATCH(E186,Lieferanten!$A$6:$A$205,0))="",INDEX(Lieferanten!$D$6:$D$205,MATCH(E186,Lieferanten!$A$6:$A$205,0))=""),"",C186+INDEX(Lieferanten!$D$6:$D$205,MATCH(E186,Lieferanten!$A$6:$A$205,0))),""))</f>
        <v/>
      </c>
      <c r="P186" s="14">
        <f>IF(OR(H186="",O186=""),"",ROUND(K186*INDEX(Lieferanten!$C$6:$C$205,MATCH(E186,Lieferanten!$A$6:$A$205,0)),2))</f>
        <v/>
      </c>
      <c r="Q186" s="10" t="n"/>
      <c r="R186" s="12" t="n"/>
      <c r="S186" s="11" t="n"/>
      <c r="T186" s="14">
        <f>IF(H186="","",IF(U186="bezahlt",0,K186-N(R186)))</f>
        <v/>
      </c>
      <c r="U186" s="16">
        <f>IF(H186="","",IF(Q186&lt;&gt;"",IF(OR(R186="",R186&gt;=K186-N(P186)-0.005),"bezahlt","teilbezahlt"),IF(IF(O186="",FALSE,TODAY()&lt;=O186),"Skonto möglich",IF(IF(M186="",FALSE,TODAY()&gt;M186),"überfällig","offen"))))</f>
        <v/>
      </c>
      <c r="V186" s="17">
        <f>IF(H186="","",IF(AND(D186&lt;&gt;"",COUNTIFS(E$7:E$506,E186,D$7:D$506,D186)&gt;1),"doppelt erfasst?",IF(AND(W186="ja",Y186=""),"XML-Datei ablegen",IF(X186&lt;&gt;"ja","Pflichtangaben prüfen",""))))</f>
        <v/>
      </c>
      <c r="W186" s="18" t="n"/>
      <c r="X186" s="18" t="n"/>
      <c r="Y186" s="11" t="n"/>
    </row>
    <row r="187">
      <c r="A187" s="9">
        <f>IF(E187="","",COUNTA(E$7:E187))</f>
        <v/>
      </c>
      <c r="B187" s="10" t="n"/>
      <c r="C187" s="10" t="n"/>
      <c r="D187" s="11" t="n"/>
      <c r="E187" s="11" t="n"/>
      <c r="F187" s="11" t="n"/>
      <c r="G187" s="11" t="n"/>
      <c r="H187" s="12" t="n"/>
      <c r="I187" s="13" t="n"/>
      <c r="J187" s="14">
        <f>IF(H187="","",ROUND(H187*I187,2))</f>
        <v/>
      </c>
      <c r="K187" s="14">
        <f>IF(H187="","",H187+N(J187))</f>
        <v/>
      </c>
      <c r="L187" s="9">
        <f>IF(E187="","",IFERROR(IF(INDEX(Lieferanten!$B$6:$B$205,MATCH(E187,Lieferanten!$A$6:$A$205,0))="",Einstellungen!$A$5,INDEX(Lieferanten!$B$6:$B$205,MATCH(E187,Lieferanten!$A$6:$A$205,0))),Einstellungen!$A$5))</f>
        <v/>
      </c>
      <c r="M187" s="15">
        <f>IF(C187="","",IF(N187&lt;&gt;"",N187,C187+L187))</f>
        <v/>
      </c>
      <c r="N187" s="10" t="n"/>
      <c r="O187" s="15">
        <f>IF(C187="","",IFERROR(IF(OR(INDEX(Lieferanten!$C$6:$C$205,MATCH(E187,Lieferanten!$A$6:$A$205,0))="",INDEX(Lieferanten!$D$6:$D$205,MATCH(E187,Lieferanten!$A$6:$A$205,0))=""),"",C187+INDEX(Lieferanten!$D$6:$D$205,MATCH(E187,Lieferanten!$A$6:$A$205,0))),""))</f>
        <v/>
      </c>
      <c r="P187" s="14">
        <f>IF(OR(H187="",O187=""),"",ROUND(K187*INDEX(Lieferanten!$C$6:$C$205,MATCH(E187,Lieferanten!$A$6:$A$205,0)),2))</f>
        <v/>
      </c>
      <c r="Q187" s="10" t="n"/>
      <c r="R187" s="12" t="n"/>
      <c r="S187" s="11" t="n"/>
      <c r="T187" s="14">
        <f>IF(H187="","",IF(U187="bezahlt",0,K187-N(R187)))</f>
        <v/>
      </c>
      <c r="U187" s="16">
        <f>IF(H187="","",IF(Q187&lt;&gt;"",IF(OR(R187="",R187&gt;=K187-N(P187)-0.005),"bezahlt","teilbezahlt"),IF(IF(O187="",FALSE,TODAY()&lt;=O187),"Skonto möglich",IF(IF(M187="",FALSE,TODAY()&gt;M187),"überfällig","offen"))))</f>
        <v/>
      </c>
      <c r="V187" s="17">
        <f>IF(H187="","",IF(AND(D187&lt;&gt;"",COUNTIFS(E$7:E$506,E187,D$7:D$506,D187)&gt;1),"doppelt erfasst?",IF(AND(W187="ja",Y187=""),"XML-Datei ablegen",IF(X187&lt;&gt;"ja","Pflichtangaben prüfen",""))))</f>
        <v/>
      </c>
      <c r="W187" s="18" t="n"/>
      <c r="X187" s="18" t="n"/>
      <c r="Y187" s="11" t="n"/>
    </row>
    <row r="188">
      <c r="A188" s="9">
        <f>IF(E188="","",COUNTA(E$7:E188))</f>
        <v/>
      </c>
      <c r="B188" s="10" t="n"/>
      <c r="C188" s="10" t="n"/>
      <c r="D188" s="11" t="n"/>
      <c r="E188" s="11" t="n"/>
      <c r="F188" s="11" t="n"/>
      <c r="G188" s="11" t="n"/>
      <c r="H188" s="12" t="n"/>
      <c r="I188" s="13" t="n"/>
      <c r="J188" s="14">
        <f>IF(H188="","",ROUND(H188*I188,2))</f>
        <v/>
      </c>
      <c r="K188" s="14">
        <f>IF(H188="","",H188+N(J188))</f>
        <v/>
      </c>
      <c r="L188" s="9">
        <f>IF(E188="","",IFERROR(IF(INDEX(Lieferanten!$B$6:$B$205,MATCH(E188,Lieferanten!$A$6:$A$205,0))="",Einstellungen!$A$5,INDEX(Lieferanten!$B$6:$B$205,MATCH(E188,Lieferanten!$A$6:$A$205,0))),Einstellungen!$A$5))</f>
        <v/>
      </c>
      <c r="M188" s="15">
        <f>IF(C188="","",IF(N188&lt;&gt;"",N188,C188+L188))</f>
        <v/>
      </c>
      <c r="N188" s="10" t="n"/>
      <c r="O188" s="15">
        <f>IF(C188="","",IFERROR(IF(OR(INDEX(Lieferanten!$C$6:$C$205,MATCH(E188,Lieferanten!$A$6:$A$205,0))="",INDEX(Lieferanten!$D$6:$D$205,MATCH(E188,Lieferanten!$A$6:$A$205,0))=""),"",C188+INDEX(Lieferanten!$D$6:$D$205,MATCH(E188,Lieferanten!$A$6:$A$205,0))),""))</f>
        <v/>
      </c>
      <c r="P188" s="14">
        <f>IF(OR(H188="",O188=""),"",ROUND(K188*INDEX(Lieferanten!$C$6:$C$205,MATCH(E188,Lieferanten!$A$6:$A$205,0)),2))</f>
        <v/>
      </c>
      <c r="Q188" s="10" t="n"/>
      <c r="R188" s="12" t="n"/>
      <c r="S188" s="11" t="n"/>
      <c r="T188" s="14">
        <f>IF(H188="","",IF(U188="bezahlt",0,K188-N(R188)))</f>
        <v/>
      </c>
      <c r="U188" s="16">
        <f>IF(H188="","",IF(Q188&lt;&gt;"",IF(OR(R188="",R188&gt;=K188-N(P188)-0.005),"bezahlt","teilbezahlt"),IF(IF(O188="",FALSE,TODAY()&lt;=O188),"Skonto möglich",IF(IF(M188="",FALSE,TODAY()&gt;M188),"überfällig","offen"))))</f>
        <v/>
      </c>
      <c r="V188" s="17">
        <f>IF(H188="","",IF(AND(D188&lt;&gt;"",COUNTIFS(E$7:E$506,E188,D$7:D$506,D188)&gt;1),"doppelt erfasst?",IF(AND(W188="ja",Y188=""),"XML-Datei ablegen",IF(X188&lt;&gt;"ja","Pflichtangaben prüfen",""))))</f>
        <v/>
      </c>
      <c r="W188" s="18" t="n"/>
      <c r="X188" s="18" t="n"/>
      <c r="Y188" s="11" t="n"/>
    </row>
    <row r="189">
      <c r="A189" s="9">
        <f>IF(E189="","",COUNTA(E$7:E189))</f>
        <v/>
      </c>
      <c r="B189" s="10" t="n"/>
      <c r="C189" s="10" t="n"/>
      <c r="D189" s="11" t="n"/>
      <c r="E189" s="11" t="n"/>
      <c r="F189" s="11" t="n"/>
      <c r="G189" s="11" t="n"/>
      <c r="H189" s="12" t="n"/>
      <c r="I189" s="13" t="n"/>
      <c r="J189" s="14">
        <f>IF(H189="","",ROUND(H189*I189,2))</f>
        <v/>
      </c>
      <c r="K189" s="14">
        <f>IF(H189="","",H189+N(J189))</f>
        <v/>
      </c>
      <c r="L189" s="9">
        <f>IF(E189="","",IFERROR(IF(INDEX(Lieferanten!$B$6:$B$205,MATCH(E189,Lieferanten!$A$6:$A$205,0))="",Einstellungen!$A$5,INDEX(Lieferanten!$B$6:$B$205,MATCH(E189,Lieferanten!$A$6:$A$205,0))),Einstellungen!$A$5))</f>
        <v/>
      </c>
      <c r="M189" s="15">
        <f>IF(C189="","",IF(N189&lt;&gt;"",N189,C189+L189))</f>
        <v/>
      </c>
      <c r="N189" s="10" t="n"/>
      <c r="O189" s="15">
        <f>IF(C189="","",IFERROR(IF(OR(INDEX(Lieferanten!$C$6:$C$205,MATCH(E189,Lieferanten!$A$6:$A$205,0))="",INDEX(Lieferanten!$D$6:$D$205,MATCH(E189,Lieferanten!$A$6:$A$205,0))=""),"",C189+INDEX(Lieferanten!$D$6:$D$205,MATCH(E189,Lieferanten!$A$6:$A$205,0))),""))</f>
        <v/>
      </c>
      <c r="P189" s="14">
        <f>IF(OR(H189="",O189=""),"",ROUND(K189*INDEX(Lieferanten!$C$6:$C$205,MATCH(E189,Lieferanten!$A$6:$A$205,0)),2))</f>
        <v/>
      </c>
      <c r="Q189" s="10" t="n"/>
      <c r="R189" s="12" t="n"/>
      <c r="S189" s="11" t="n"/>
      <c r="T189" s="14">
        <f>IF(H189="","",IF(U189="bezahlt",0,K189-N(R189)))</f>
        <v/>
      </c>
      <c r="U189" s="16">
        <f>IF(H189="","",IF(Q189&lt;&gt;"",IF(OR(R189="",R189&gt;=K189-N(P189)-0.005),"bezahlt","teilbezahlt"),IF(IF(O189="",FALSE,TODAY()&lt;=O189),"Skonto möglich",IF(IF(M189="",FALSE,TODAY()&gt;M189),"überfällig","offen"))))</f>
        <v/>
      </c>
      <c r="V189" s="17">
        <f>IF(H189="","",IF(AND(D189&lt;&gt;"",COUNTIFS(E$7:E$506,E189,D$7:D$506,D189)&gt;1),"doppelt erfasst?",IF(AND(W189="ja",Y189=""),"XML-Datei ablegen",IF(X189&lt;&gt;"ja","Pflichtangaben prüfen",""))))</f>
        <v/>
      </c>
      <c r="W189" s="18" t="n"/>
      <c r="X189" s="18" t="n"/>
      <c r="Y189" s="11" t="n"/>
    </row>
    <row r="190">
      <c r="A190" s="9">
        <f>IF(E190="","",COUNTA(E$7:E190))</f>
        <v/>
      </c>
      <c r="B190" s="10" t="n"/>
      <c r="C190" s="10" t="n"/>
      <c r="D190" s="11" t="n"/>
      <c r="E190" s="11" t="n"/>
      <c r="F190" s="11" t="n"/>
      <c r="G190" s="11" t="n"/>
      <c r="H190" s="12" t="n"/>
      <c r="I190" s="13" t="n"/>
      <c r="J190" s="14">
        <f>IF(H190="","",ROUND(H190*I190,2))</f>
        <v/>
      </c>
      <c r="K190" s="14">
        <f>IF(H190="","",H190+N(J190))</f>
        <v/>
      </c>
      <c r="L190" s="9">
        <f>IF(E190="","",IFERROR(IF(INDEX(Lieferanten!$B$6:$B$205,MATCH(E190,Lieferanten!$A$6:$A$205,0))="",Einstellungen!$A$5,INDEX(Lieferanten!$B$6:$B$205,MATCH(E190,Lieferanten!$A$6:$A$205,0))),Einstellungen!$A$5))</f>
        <v/>
      </c>
      <c r="M190" s="15">
        <f>IF(C190="","",IF(N190&lt;&gt;"",N190,C190+L190))</f>
        <v/>
      </c>
      <c r="N190" s="10" t="n"/>
      <c r="O190" s="15">
        <f>IF(C190="","",IFERROR(IF(OR(INDEX(Lieferanten!$C$6:$C$205,MATCH(E190,Lieferanten!$A$6:$A$205,0))="",INDEX(Lieferanten!$D$6:$D$205,MATCH(E190,Lieferanten!$A$6:$A$205,0))=""),"",C190+INDEX(Lieferanten!$D$6:$D$205,MATCH(E190,Lieferanten!$A$6:$A$205,0))),""))</f>
        <v/>
      </c>
      <c r="P190" s="14">
        <f>IF(OR(H190="",O190=""),"",ROUND(K190*INDEX(Lieferanten!$C$6:$C$205,MATCH(E190,Lieferanten!$A$6:$A$205,0)),2))</f>
        <v/>
      </c>
      <c r="Q190" s="10" t="n"/>
      <c r="R190" s="12" t="n"/>
      <c r="S190" s="11" t="n"/>
      <c r="T190" s="14">
        <f>IF(H190="","",IF(U190="bezahlt",0,K190-N(R190)))</f>
        <v/>
      </c>
      <c r="U190" s="16">
        <f>IF(H190="","",IF(Q190&lt;&gt;"",IF(OR(R190="",R190&gt;=K190-N(P190)-0.005),"bezahlt","teilbezahlt"),IF(IF(O190="",FALSE,TODAY()&lt;=O190),"Skonto möglich",IF(IF(M190="",FALSE,TODAY()&gt;M190),"überfällig","offen"))))</f>
        <v/>
      </c>
      <c r="V190" s="17">
        <f>IF(H190="","",IF(AND(D190&lt;&gt;"",COUNTIFS(E$7:E$506,E190,D$7:D$506,D190)&gt;1),"doppelt erfasst?",IF(AND(W190="ja",Y190=""),"XML-Datei ablegen",IF(X190&lt;&gt;"ja","Pflichtangaben prüfen",""))))</f>
        <v/>
      </c>
      <c r="W190" s="18" t="n"/>
      <c r="X190" s="18" t="n"/>
      <c r="Y190" s="11" t="n"/>
    </row>
    <row r="191">
      <c r="A191" s="9">
        <f>IF(E191="","",COUNTA(E$7:E191))</f>
        <v/>
      </c>
      <c r="B191" s="10" t="n"/>
      <c r="C191" s="10" t="n"/>
      <c r="D191" s="11" t="n"/>
      <c r="E191" s="11" t="n"/>
      <c r="F191" s="11" t="n"/>
      <c r="G191" s="11" t="n"/>
      <c r="H191" s="12" t="n"/>
      <c r="I191" s="13" t="n"/>
      <c r="J191" s="14">
        <f>IF(H191="","",ROUND(H191*I191,2))</f>
        <v/>
      </c>
      <c r="K191" s="14">
        <f>IF(H191="","",H191+N(J191))</f>
        <v/>
      </c>
      <c r="L191" s="9">
        <f>IF(E191="","",IFERROR(IF(INDEX(Lieferanten!$B$6:$B$205,MATCH(E191,Lieferanten!$A$6:$A$205,0))="",Einstellungen!$A$5,INDEX(Lieferanten!$B$6:$B$205,MATCH(E191,Lieferanten!$A$6:$A$205,0))),Einstellungen!$A$5))</f>
        <v/>
      </c>
      <c r="M191" s="15">
        <f>IF(C191="","",IF(N191&lt;&gt;"",N191,C191+L191))</f>
        <v/>
      </c>
      <c r="N191" s="10" t="n"/>
      <c r="O191" s="15">
        <f>IF(C191="","",IFERROR(IF(OR(INDEX(Lieferanten!$C$6:$C$205,MATCH(E191,Lieferanten!$A$6:$A$205,0))="",INDEX(Lieferanten!$D$6:$D$205,MATCH(E191,Lieferanten!$A$6:$A$205,0))=""),"",C191+INDEX(Lieferanten!$D$6:$D$205,MATCH(E191,Lieferanten!$A$6:$A$205,0))),""))</f>
        <v/>
      </c>
      <c r="P191" s="14">
        <f>IF(OR(H191="",O191=""),"",ROUND(K191*INDEX(Lieferanten!$C$6:$C$205,MATCH(E191,Lieferanten!$A$6:$A$205,0)),2))</f>
        <v/>
      </c>
      <c r="Q191" s="10" t="n"/>
      <c r="R191" s="12" t="n"/>
      <c r="S191" s="11" t="n"/>
      <c r="T191" s="14">
        <f>IF(H191="","",IF(U191="bezahlt",0,K191-N(R191)))</f>
        <v/>
      </c>
      <c r="U191" s="16">
        <f>IF(H191="","",IF(Q191&lt;&gt;"",IF(OR(R191="",R191&gt;=K191-N(P191)-0.005),"bezahlt","teilbezahlt"),IF(IF(O191="",FALSE,TODAY()&lt;=O191),"Skonto möglich",IF(IF(M191="",FALSE,TODAY()&gt;M191),"überfällig","offen"))))</f>
        <v/>
      </c>
      <c r="V191" s="17">
        <f>IF(H191="","",IF(AND(D191&lt;&gt;"",COUNTIFS(E$7:E$506,E191,D$7:D$506,D191)&gt;1),"doppelt erfasst?",IF(AND(W191="ja",Y191=""),"XML-Datei ablegen",IF(X191&lt;&gt;"ja","Pflichtangaben prüfen",""))))</f>
        <v/>
      </c>
      <c r="W191" s="18" t="n"/>
      <c r="X191" s="18" t="n"/>
      <c r="Y191" s="11" t="n"/>
    </row>
    <row r="192">
      <c r="A192" s="9">
        <f>IF(E192="","",COUNTA(E$7:E192))</f>
        <v/>
      </c>
      <c r="B192" s="10" t="n"/>
      <c r="C192" s="10" t="n"/>
      <c r="D192" s="11" t="n"/>
      <c r="E192" s="11" t="n"/>
      <c r="F192" s="11" t="n"/>
      <c r="G192" s="11" t="n"/>
      <c r="H192" s="12" t="n"/>
      <c r="I192" s="13" t="n"/>
      <c r="J192" s="14">
        <f>IF(H192="","",ROUND(H192*I192,2))</f>
        <v/>
      </c>
      <c r="K192" s="14">
        <f>IF(H192="","",H192+N(J192))</f>
        <v/>
      </c>
      <c r="L192" s="9">
        <f>IF(E192="","",IFERROR(IF(INDEX(Lieferanten!$B$6:$B$205,MATCH(E192,Lieferanten!$A$6:$A$205,0))="",Einstellungen!$A$5,INDEX(Lieferanten!$B$6:$B$205,MATCH(E192,Lieferanten!$A$6:$A$205,0))),Einstellungen!$A$5))</f>
        <v/>
      </c>
      <c r="M192" s="15">
        <f>IF(C192="","",IF(N192&lt;&gt;"",N192,C192+L192))</f>
        <v/>
      </c>
      <c r="N192" s="10" t="n"/>
      <c r="O192" s="15">
        <f>IF(C192="","",IFERROR(IF(OR(INDEX(Lieferanten!$C$6:$C$205,MATCH(E192,Lieferanten!$A$6:$A$205,0))="",INDEX(Lieferanten!$D$6:$D$205,MATCH(E192,Lieferanten!$A$6:$A$205,0))=""),"",C192+INDEX(Lieferanten!$D$6:$D$205,MATCH(E192,Lieferanten!$A$6:$A$205,0))),""))</f>
        <v/>
      </c>
      <c r="P192" s="14">
        <f>IF(OR(H192="",O192=""),"",ROUND(K192*INDEX(Lieferanten!$C$6:$C$205,MATCH(E192,Lieferanten!$A$6:$A$205,0)),2))</f>
        <v/>
      </c>
      <c r="Q192" s="10" t="n"/>
      <c r="R192" s="12" t="n"/>
      <c r="S192" s="11" t="n"/>
      <c r="T192" s="14">
        <f>IF(H192="","",IF(U192="bezahlt",0,K192-N(R192)))</f>
        <v/>
      </c>
      <c r="U192" s="16">
        <f>IF(H192="","",IF(Q192&lt;&gt;"",IF(OR(R192="",R192&gt;=K192-N(P192)-0.005),"bezahlt","teilbezahlt"),IF(IF(O192="",FALSE,TODAY()&lt;=O192),"Skonto möglich",IF(IF(M192="",FALSE,TODAY()&gt;M192),"überfällig","offen"))))</f>
        <v/>
      </c>
      <c r="V192" s="17">
        <f>IF(H192="","",IF(AND(D192&lt;&gt;"",COUNTIFS(E$7:E$506,E192,D$7:D$506,D192)&gt;1),"doppelt erfasst?",IF(AND(W192="ja",Y192=""),"XML-Datei ablegen",IF(X192&lt;&gt;"ja","Pflichtangaben prüfen",""))))</f>
        <v/>
      </c>
      <c r="W192" s="18" t="n"/>
      <c r="X192" s="18" t="n"/>
      <c r="Y192" s="11" t="n"/>
    </row>
    <row r="193">
      <c r="A193" s="9">
        <f>IF(E193="","",COUNTA(E$7:E193))</f>
        <v/>
      </c>
      <c r="B193" s="10" t="n"/>
      <c r="C193" s="10" t="n"/>
      <c r="D193" s="11" t="n"/>
      <c r="E193" s="11" t="n"/>
      <c r="F193" s="11" t="n"/>
      <c r="G193" s="11" t="n"/>
      <c r="H193" s="12" t="n"/>
      <c r="I193" s="13" t="n"/>
      <c r="J193" s="14">
        <f>IF(H193="","",ROUND(H193*I193,2))</f>
        <v/>
      </c>
      <c r="K193" s="14">
        <f>IF(H193="","",H193+N(J193))</f>
        <v/>
      </c>
      <c r="L193" s="9">
        <f>IF(E193="","",IFERROR(IF(INDEX(Lieferanten!$B$6:$B$205,MATCH(E193,Lieferanten!$A$6:$A$205,0))="",Einstellungen!$A$5,INDEX(Lieferanten!$B$6:$B$205,MATCH(E193,Lieferanten!$A$6:$A$205,0))),Einstellungen!$A$5))</f>
        <v/>
      </c>
      <c r="M193" s="15">
        <f>IF(C193="","",IF(N193&lt;&gt;"",N193,C193+L193))</f>
        <v/>
      </c>
      <c r="N193" s="10" t="n"/>
      <c r="O193" s="15">
        <f>IF(C193="","",IFERROR(IF(OR(INDEX(Lieferanten!$C$6:$C$205,MATCH(E193,Lieferanten!$A$6:$A$205,0))="",INDEX(Lieferanten!$D$6:$D$205,MATCH(E193,Lieferanten!$A$6:$A$205,0))=""),"",C193+INDEX(Lieferanten!$D$6:$D$205,MATCH(E193,Lieferanten!$A$6:$A$205,0))),""))</f>
        <v/>
      </c>
      <c r="P193" s="14">
        <f>IF(OR(H193="",O193=""),"",ROUND(K193*INDEX(Lieferanten!$C$6:$C$205,MATCH(E193,Lieferanten!$A$6:$A$205,0)),2))</f>
        <v/>
      </c>
      <c r="Q193" s="10" t="n"/>
      <c r="R193" s="12" t="n"/>
      <c r="S193" s="11" t="n"/>
      <c r="T193" s="14">
        <f>IF(H193="","",IF(U193="bezahlt",0,K193-N(R193)))</f>
        <v/>
      </c>
      <c r="U193" s="16">
        <f>IF(H193="","",IF(Q193&lt;&gt;"",IF(OR(R193="",R193&gt;=K193-N(P193)-0.005),"bezahlt","teilbezahlt"),IF(IF(O193="",FALSE,TODAY()&lt;=O193),"Skonto möglich",IF(IF(M193="",FALSE,TODAY()&gt;M193),"überfällig","offen"))))</f>
        <v/>
      </c>
      <c r="V193" s="17">
        <f>IF(H193="","",IF(AND(D193&lt;&gt;"",COUNTIFS(E$7:E$506,E193,D$7:D$506,D193)&gt;1),"doppelt erfasst?",IF(AND(W193="ja",Y193=""),"XML-Datei ablegen",IF(X193&lt;&gt;"ja","Pflichtangaben prüfen",""))))</f>
        <v/>
      </c>
      <c r="W193" s="18" t="n"/>
      <c r="X193" s="18" t="n"/>
      <c r="Y193" s="11" t="n"/>
    </row>
    <row r="194">
      <c r="A194" s="9">
        <f>IF(E194="","",COUNTA(E$7:E194))</f>
        <v/>
      </c>
      <c r="B194" s="10" t="n"/>
      <c r="C194" s="10" t="n"/>
      <c r="D194" s="11" t="n"/>
      <c r="E194" s="11" t="n"/>
      <c r="F194" s="11" t="n"/>
      <c r="G194" s="11" t="n"/>
      <c r="H194" s="12" t="n"/>
      <c r="I194" s="13" t="n"/>
      <c r="J194" s="14">
        <f>IF(H194="","",ROUND(H194*I194,2))</f>
        <v/>
      </c>
      <c r="K194" s="14">
        <f>IF(H194="","",H194+N(J194))</f>
        <v/>
      </c>
      <c r="L194" s="9">
        <f>IF(E194="","",IFERROR(IF(INDEX(Lieferanten!$B$6:$B$205,MATCH(E194,Lieferanten!$A$6:$A$205,0))="",Einstellungen!$A$5,INDEX(Lieferanten!$B$6:$B$205,MATCH(E194,Lieferanten!$A$6:$A$205,0))),Einstellungen!$A$5))</f>
        <v/>
      </c>
      <c r="M194" s="15">
        <f>IF(C194="","",IF(N194&lt;&gt;"",N194,C194+L194))</f>
        <v/>
      </c>
      <c r="N194" s="10" t="n"/>
      <c r="O194" s="15">
        <f>IF(C194="","",IFERROR(IF(OR(INDEX(Lieferanten!$C$6:$C$205,MATCH(E194,Lieferanten!$A$6:$A$205,0))="",INDEX(Lieferanten!$D$6:$D$205,MATCH(E194,Lieferanten!$A$6:$A$205,0))=""),"",C194+INDEX(Lieferanten!$D$6:$D$205,MATCH(E194,Lieferanten!$A$6:$A$205,0))),""))</f>
        <v/>
      </c>
      <c r="P194" s="14">
        <f>IF(OR(H194="",O194=""),"",ROUND(K194*INDEX(Lieferanten!$C$6:$C$205,MATCH(E194,Lieferanten!$A$6:$A$205,0)),2))</f>
        <v/>
      </c>
      <c r="Q194" s="10" t="n"/>
      <c r="R194" s="12" t="n"/>
      <c r="S194" s="11" t="n"/>
      <c r="T194" s="14">
        <f>IF(H194="","",IF(U194="bezahlt",0,K194-N(R194)))</f>
        <v/>
      </c>
      <c r="U194" s="16">
        <f>IF(H194="","",IF(Q194&lt;&gt;"",IF(OR(R194="",R194&gt;=K194-N(P194)-0.005),"bezahlt","teilbezahlt"),IF(IF(O194="",FALSE,TODAY()&lt;=O194),"Skonto möglich",IF(IF(M194="",FALSE,TODAY()&gt;M194),"überfällig","offen"))))</f>
        <v/>
      </c>
      <c r="V194" s="17">
        <f>IF(H194="","",IF(AND(D194&lt;&gt;"",COUNTIFS(E$7:E$506,E194,D$7:D$506,D194)&gt;1),"doppelt erfasst?",IF(AND(W194="ja",Y194=""),"XML-Datei ablegen",IF(X194&lt;&gt;"ja","Pflichtangaben prüfen",""))))</f>
        <v/>
      </c>
      <c r="W194" s="18" t="n"/>
      <c r="X194" s="18" t="n"/>
      <c r="Y194" s="11" t="n"/>
    </row>
    <row r="195">
      <c r="A195" s="9">
        <f>IF(E195="","",COUNTA(E$7:E195))</f>
        <v/>
      </c>
      <c r="B195" s="10" t="n"/>
      <c r="C195" s="10" t="n"/>
      <c r="D195" s="11" t="n"/>
      <c r="E195" s="11" t="n"/>
      <c r="F195" s="11" t="n"/>
      <c r="G195" s="11" t="n"/>
      <c r="H195" s="12" t="n"/>
      <c r="I195" s="13" t="n"/>
      <c r="J195" s="14">
        <f>IF(H195="","",ROUND(H195*I195,2))</f>
        <v/>
      </c>
      <c r="K195" s="14">
        <f>IF(H195="","",H195+N(J195))</f>
        <v/>
      </c>
      <c r="L195" s="9">
        <f>IF(E195="","",IFERROR(IF(INDEX(Lieferanten!$B$6:$B$205,MATCH(E195,Lieferanten!$A$6:$A$205,0))="",Einstellungen!$A$5,INDEX(Lieferanten!$B$6:$B$205,MATCH(E195,Lieferanten!$A$6:$A$205,0))),Einstellungen!$A$5))</f>
        <v/>
      </c>
      <c r="M195" s="15">
        <f>IF(C195="","",IF(N195&lt;&gt;"",N195,C195+L195))</f>
        <v/>
      </c>
      <c r="N195" s="10" t="n"/>
      <c r="O195" s="15">
        <f>IF(C195="","",IFERROR(IF(OR(INDEX(Lieferanten!$C$6:$C$205,MATCH(E195,Lieferanten!$A$6:$A$205,0))="",INDEX(Lieferanten!$D$6:$D$205,MATCH(E195,Lieferanten!$A$6:$A$205,0))=""),"",C195+INDEX(Lieferanten!$D$6:$D$205,MATCH(E195,Lieferanten!$A$6:$A$205,0))),""))</f>
        <v/>
      </c>
      <c r="P195" s="14">
        <f>IF(OR(H195="",O195=""),"",ROUND(K195*INDEX(Lieferanten!$C$6:$C$205,MATCH(E195,Lieferanten!$A$6:$A$205,0)),2))</f>
        <v/>
      </c>
      <c r="Q195" s="10" t="n"/>
      <c r="R195" s="12" t="n"/>
      <c r="S195" s="11" t="n"/>
      <c r="T195" s="14">
        <f>IF(H195="","",IF(U195="bezahlt",0,K195-N(R195)))</f>
        <v/>
      </c>
      <c r="U195" s="16">
        <f>IF(H195="","",IF(Q195&lt;&gt;"",IF(OR(R195="",R195&gt;=K195-N(P195)-0.005),"bezahlt","teilbezahlt"),IF(IF(O195="",FALSE,TODAY()&lt;=O195),"Skonto möglich",IF(IF(M195="",FALSE,TODAY()&gt;M195),"überfällig","offen"))))</f>
        <v/>
      </c>
      <c r="V195" s="17">
        <f>IF(H195="","",IF(AND(D195&lt;&gt;"",COUNTIFS(E$7:E$506,E195,D$7:D$506,D195)&gt;1),"doppelt erfasst?",IF(AND(W195="ja",Y195=""),"XML-Datei ablegen",IF(X195&lt;&gt;"ja","Pflichtangaben prüfen",""))))</f>
        <v/>
      </c>
      <c r="W195" s="18" t="n"/>
      <c r="X195" s="18" t="n"/>
      <c r="Y195" s="11" t="n"/>
    </row>
    <row r="196">
      <c r="A196" s="9">
        <f>IF(E196="","",COUNTA(E$7:E196))</f>
        <v/>
      </c>
      <c r="B196" s="10" t="n"/>
      <c r="C196" s="10" t="n"/>
      <c r="D196" s="11" t="n"/>
      <c r="E196" s="11" t="n"/>
      <c r="F196" s="11" t="n"/>
      <c r="G196" s="11" t="n"/>
      <c r="H196" s="12" t="n"/>
      <c r="I196" s="13" t="n"/>
      <c r="J196" s="14">
        <f>IF(H196="","",ROUND(H196*I196,2))</f>
        <v/>
      </c>
      <c r="K196" s="14">
        <f>IF(H196="","",H196+N(J196))</f>
        <v/>
      </c>
      <c r="L196" s="9">
        <f>IF(E196="","",IFERROR(IF(INDEX(Lieferanten!$B$6:$B$205,MATCH(E196,Lieferanten!$A$6:$A$205,0))="",Einstellungen!$A$5,INDEX(Lieferanten!$B$6:$B$205,MATCH(E196,Lieferanten!$A$6:$A$205,0))),Einstellungen!$A$5))</f>
        <v/>
      </c>
      <c r="M196" s="15">
        <f>IF(C196="","",IF(N196&lt;&gt;"",N196,C196+L196))</f>
        <v/>
      </c>
      <c r="N196" s="10" t="n"/>
      <c r="O196" s="15">
        <f>IF(C196="","",IFERROR(IF(OR(INDEX(Lieferanten!$C$6:$C$205,MATCH(E196,Lieferanten!$A$6:$A$205,0))="",INDEX(Lieferanten!$D$6:$D$205,MATCH(E196,Lieferanten!$A$6:$A$205,0))=""),"",C196+INDEX(Lieferanten!$D$6:$D$205,MATCH(E196,Lieferanten!$A$6:$A$205,0))),""))</f>
        <v/>
      </c>
      <c r="P196" s="14">
        <f>IF(OR(H196="",O196=""),"",ROUND(K196*INDEX(Lieferanten!$C$6:$C$205,MATCH(E196,Lieferanten!$A$6:$A$205,0)),2))</f>
        <v/>
      </c>
      <c r="Q196" s="10" t="n"/>
      <c r="R196" s="12" t="n"/>
      <c r="S196" s="11" t="n"/>
      <c r="T196" s="14">
        <f>IF(H196="","",IF(U196="bezahlt",0,K196-N(R196)))</f>
        <v/>
      </c>
      <c r="U196" s="16">
        <f>IF(H196="","",IF(Q196&lt;&gt;"",IF(OR(R196="",R196&gt;=K196-N(P196)-0.005),"bezahlt","teilbezahlt"),IF(IF(O196="",FALSE,TODAY()&lt;=O196),"Skonto möglich",IF(IF(M196="",FALSE,TODAY()&gt;M196),"überfällig","offen"))))</f>
        <v/>
      </c>
      <c r="V196" s="17">
        <f>IF(H196="","",IF(AND(D196&lt;&gt;"",COUNTIFS(E$7:E$506,E196,D$7:D$506,D196)&gt;1),"doppelt erfasst?",IF(AND(W196="ja",Y196=""),"XML-Datei ablegen",IF(X196&lt;&gt;"ja","Pflichtangaben prüfen",""))))</f>
        <v/>
      </c>
      <c r="W196" s="18" t="n"/>
      <c r="X196" s="18" t="n"/>
      <c r="Y196" s="11" t="n"/>
    </row>
    <row r="197">
      <c r="A197" s="9">
        <f>IF(E197="","",COUNTA(E$7:E197))</f>
        <v/>
      </c>
      <c r="B197" s="10" t="n"/>
      <c r="C197" s="10" t="n"/>
      <c r="D197" s="11" t="n"/>
      <c r="E197" s="11" t="n"/>
      <c r="F197" s="11" t="n"/>
      <c r="G197" s="11" t="n"/>
      <c r="H197" s="12" t="n"/>
      <c r="I197" s="13" t="n"/>
      <c r="J197" s="14">
        <f>IF(H197="","",ROUND(H197*I197,2))</f>
        <v/>
      </c>
      <c r="K197" s="14">
        <f>IF(H197="","",H197+N(J197))</f>
        <v/>
      </c>
      <c r="L197" s="9">
        <f>IF(E197="","",IFERROR(IF(INDEX(Lieferanten!$B$6:$B$205,MATCH(E197,Lieferanten!$A$6:$A$205,0))="",Einstellungen!$A$5,INDEX(Lieferanten!$B$6:$B$205,MATCH(E197,Lieferanten!$A$6:$A$205,0))),Einstellungen!$A$5))</f>
        <v/>
      </c>
      <c r="M197" s="15">
        <f>IF(C197="","",IF(N197&lt;&gt;"",N197,C197+L197))</f>
        <v/>
      </c>
      <c r="N197" s="10" t="n"/>
      <c r="O197" s="15">
        <f>IF(C197="","",IFERROR(IF(OR(INDEX(Lieferanten!$C$6:$C$205,MATCH(E197,Lieferanten!$A$6:$A$205,0))="",INDEX(Lieferanten!$D$6:$D$205,MATCH(E197,Lieferanten!$A$6:$A$205,0))=""),"",C197+INDEX(Lieferanten!$D$6:$D$205,MATCH(E197,Lieferanten!$A$6:$A$205,0))),""))</f>
        <v/>
      </c>
      <c r="P197" s="14">
        <f>IF(OR(H197="",O197=""),"",ROUND(K197*INDEX(Lieferanten!$C$6:$C$205,MATCH(E197,Lieferanten!$A$6:$A$205,0)),2))</f>
        <v/>
      </c>
      <c r="Q197" s="10" t="n"/>
      <c r="R197" s="12" t="n"/>
      <c r="S197" s="11" t="n"/>
      <c r="T197" s="14">
        <f>IF(H197="","",IF(U197="bezahlt",0,K197-N(R197)))</f>
        <v/>
      </c>
      <c r="U197" s="16">
        <f>IF(H197="","",IF(Q197&lt;&gt;"",IF(OR(R197="",R197&gt;=K197-N(P197)-0.005),"bezahlt","teilbezahlt"),IF(IF(O197="",FALSE,TODAY()&lt;=O197),"Skonto möglich",IF(IF(M197="",FALSE,TODAY()&gt;M197),"überfällig","offen"))))</f>
        <v/>
      </c>
      <c r="V197" s="17">
        <f>IF(H197="","",IF(AND(D197&lt;&gt;"",COUNTIFS(E$7:E$506,E197,D$7:D$506,D197)&gt;1),"doppelt erfasst?",IF(AND(W197="ja",Y197=""),"XML-Datei ablegen",IF(X197&lt;&gt;"ja","Pflichtangaben prüfen",""))))</f>
        <v/>
      </c>
      <c r="W197" s="18" t="n"/>
      <c r="X197" s="18" t="n"/>
      <c r="Y197" s="11" t="n"/>
    </row>
    <row r="198">
      <c r="A198" s="9">
        <f>IF(E198="","",COUNTA(E$7:E198))</f>
        <v/>
      </c>
      <c r="B198" s="10" t="n"/>
      <c r="C198" s="10" t="n"/>
      <c r="D198" s="11" t="n"/>
      <c r="E198" s="11" t="n"/>
      <c r="F198" s="11" t="n"/>
      <c r="G198" s="11" t="n"/>
      <c r="H198" s="12" t="n"/>
      <c r="I198" s="13" t="n"/>
      <c r="J198" s="14">
        <f>IF(H198="","",ROUND(H198*I198,2))</f>
        <v/>
      </c>
      <c r="K198" s="14">
        <f>IF(H198="","",H198+N(J198))</f>
        <v/>
      </c>
      <c r="L198" s="9">
        <f>IF(E198="","",IFERROR(IF(INDEX(Lieferanten!$B$6:$B$205,MATCH(E198,Lieferanten!$A$6:$A$205,0))="",Einstellungen!$A$5,INDEX(Lieferanten!$B$6:$B$205,MATCH(E198,Lieferanten!$A$6:$A$205,0))),Einstellungen!$A$5))</f>
        <v/>
      </c>
      <c r="M198" s="15">
        <f>IF(C198="","",IF(N198&lt;&gt;"",N198,C198+L198))</f>
        <v/>
      </c>
      <c r="N198" s="10" t="n"/>
      <c r="O198" s="15">
        <f>IF(C198="","",IFERROR(IF(OR(INDEX(Lieferanten!$C$6:$C$205,MATCH(E198,Lieferanten!$A$6:$A$205,0))="",INDEX(Lieferanten!$D$6:$D$205,MATCH(E198,Lieferanten!$A$6:$A$205,0))=""),"",C198+INDEX(Lieferanten!$D$6:$D$205,MATCH(E198,Lieferanten!$A$6:$A$205,0))),""))</f>
        <v/>
      </c>
      <c r="P198" s="14">
        <f>IF(OR(H198="",O198=""),"",ROUND(K198*INDEX(Lieferanten!$C$6:$C$205,MATCH(E198,Lieferanten!$A$6:$A$205,0)),2))</f>
        <v/>
      </c>
      <c r="Q198" s="10" t="n"/>
      <c r="R198" s="12" t="n"/>
      <c r="S198" s="11" t="n"/>
      <c r="T198" s="14">
        <f>IF(H198="","",IF(U198="bezahlt",0,K198-N(R198)))</f>
        <v/>
      </c>
      <c r="U198" s="16">
        <f>IF(H198="","",IF(Q198&lt;&gt;"",IF(OR(R198="",R198&gt;=K198-N(P198)-0.005),"bezahlt","teilbezahlt"),IF(IF(O198="",FALSE,TODAY()&lt;=O198),"Skonto möglich",IF(IF(M198="",FALSE,TODAY()&gt;M198),"überfällig","offen"))))</f>
        <v/>
      </c>
      <c r="V198" s="17">
        <f>IF(H198="","",IF(AND(D198&lt;&gt;"",COUNTIFS(E$7:E$506,E198,D$7:D$506,D198)&gt;1),"doppelt erfasst?",IF(AND(W198="ja",Y198=""),"XML-Datei ablegen",IF(X198&lt;&gt;"ja","Pflichtangaben prüfen",""))))</f>
        <v/>
      </c>
      <c r="W198" s="18" t="n"/>
      <c r="X198" s="18" t="n"/>
      <c r="Y198" s="11" t="n"/>
    </row>
    <row r="199">
      <c r="A199" s="9">
        <f>IF(E199="","",COUNTA(E$7:E199))</f>
        <v/>
      </c>
      <c r="B199" s="10" t="n"/>
      <c r="C199" s="10" t="n"/>
      <c r="D199" s="11" t="n"/>
      <c r="E199" s="11" t="n"/>
      <c r="F199" s="11" t="n"/>
      <c r="G199" s="11" t="n"/>
      <c r="H199" s="12" t="n"/>
      <c r="I199" s="13" t="n"/>
      <c r="J199" s="14">
        <f>IF(H199="","",ROUND(H199*I199,2))</f>
        <v/>
      </c>
      <c r="K199" s="14">
        <f>IF(H199="","",H199+N(J199))</f>
        <v/>
      </c>
      <c r="L199" s="9">
        <f>IF(E199="","",IFERROR(IF(INDEX(Lieferanten!$B$6:$B$205,MATCH(E199,Lieferanten!$A$6:$A$205,0))="",Einstellungen!$A$5,INDEX(Lieferanten!$B$6:$B$205,MATCH(E199,Lieferanten!$A$6:$A$205,0))),Einstellungen!$A$5))</f>
        <v/>
      </c>
      <c r="M199" s="15">
        <f>IF(C199="","",IF(N199&lt;&gt;"",N199,C199+L199))</f>
        <v/>
      </c>
      <c r="N199" s="10" t="n"/>
      <c r="O199" s="15">
        <f>IF(C199="","",IFERROR(IF(OR(INDEX(Lieferanten!$C$6:$C$205,MATCH(E199,Lieferanten!$A$6:$A$205,0))="",INDEX(Lieferanten!$D$6:$D$205,MATCH(E199,Lieferanten!$A$6:$A$205,0))=""),"",C199+INDEX(Lieferanten!$D$6:$D$205,MATCH(E199,Lieferanten!$A$6:$A$205,0))),""))</f>
        <v/>
      </c>
      <c r="P199" s="14">
        <f>IF(OR(H199="",O199=""),"",ROUND(K199*INDEX(Lieferanten!$C$6:$C$205,MATCH(E199,Lieferanten!$A$6:$A$205,0)),2))</f>
        <v/>
      </c>
      <c r="Q199" s="10" t="n"/>
      <c r="R199" s="12" t="n"/>
      <c r="S199" s="11" t="n"/>
      <c r="T199" s="14">
        <f>IF(H199="","",IF(U199="bezahlt",0,K199-N(R199)))</f>
        <v/>
      </c>
      <c r="U199" s="16">
        <f>IF(H199="","",IF(Q199&lt;&gt;"",IF(OR(R199="",R199&gt;=K199-N(P199)-0.005),"bezahlt","teilbezahlt"),IF(IF(O199="",FALSE,TODAY()&lt;=O199),"Skonto möglich",IF(IF(M199="",FALSE,TODAY()&gt;M199),"überfällig","offen"))))</f>
        <v/>
      </c>
      <c r="V199" s="17">
        <f>IF(H199="","",IF(AND(D199&lt;&gt;"",COUNTIFS(E$7:E$506,E199,D$7:D$506,D199)&gt;1),"doppelt erfasst?",IF(AND(W199="ja",Y199=""),"XML-Datei ablegen",IF(X199&lt;&gt;"ja","Pflichtangaben prüfen",""))))</f>
        <v/>
      </c>
      <c r="W199" s="18" t="n"/>
      <c r="X199" s="18" t="n"/>
      <c r="Y199" s="11" t="n"/>
    </row>
    <row r="200">
      <c r="A200" s="9">
        <f>IF(E200="","",COUNTA(E$7:E200))</f>
        <v/>
      </c>
      <c r="B200" s="10" t="n"/>
      <c r="C200" s="10" t="n"/>
      <c r="D200" s="11" t="n"/>
      <c r="E200" s="11" t="n"/>
      <c r="F200" s="11" t="n"/>
      <c r="G200" s="11" t="n"/>
      <c r="H200" s="12" t="n"/>
      <c r="I200" s="13" t="n"/>
      <c r="J200" s="14">
        <f>IF(H200="","",ROUND(H200*I200,2))</f>
        <v/>
      </c>
      <c r="K200" s="14">
        <f>IF(H200="","",H200+N(J200))</f>
        <v/>
      </c>
      <c r="L200" s="9">
        <f>IF(E200="","",IFERROR(IF(INDEX(Lieferanten!$B$6:$B$205,MATCH(E200,Lieferanten!$A$6:$A$205,0))="",Einstellungen!$A$5,INDEX(Lieferanten!$B$6:$B$205,MATCH(E200,Lieferanten!$A$6:$A$205,0))),Einstellungen!$A$5))</f>
        <v/>
      </c>
      <c r="M200" s="15">
        <f>IF(C200="","",IF(N200&lt;&gt;"",N200,C200+L200))</f>
        <v/>
      </c>
      <c r="N200" s="10" t="n"/>
      <c r="O200" s="15">
        <f>IF(C200="","",IFERROR(IF(OR(INDEX(Lieferanten!$C$6:$C$205,MATCH(E200,Lieferanten!$A$6:$A$205,0))="",INDEX(Lieferanten!$D$6:$D$205,MATCH(E200,Lieferanten!$A$6:$A$205,0))=""),"",C200+INDEX(Lieferanten!$D$6:$D$205,MATCH(E200,Lieferanten!$A$6:$A$205,0))),""))</f>
        <v/>
      </c>
      <c r="P200" s="14">
        <f>IF(OR(H200="",O200=""),"",ROUND(K200*INDEX(Lieferanten!$C$6:$C$205,MATCH(E200,Lieferanten!$A$6:$A$205,0)),2))</f>
        <v/>
      </c>
      <c r="Q200" s="10" t="n"/>
      <c r="R200" s="12" t="n"/>
      <c r="S200" s="11" t="n"/>
      <c r="T200" s="14">
        <f>IF(H200="","",IF(U200="bezahlt",0,K200-N(R200)))</f>
        <v/>
      </c>
      <c r="U200" s="16">
        <f>IF(H200="","",IF(Q200&lt;&gt;"",IF(OR(R200="",R200&gt;=K200-N(P200)-0.005),"bezahlt","teilbezahlt"),IF(IF(O200="",FALSE,TODAY()&lt;=O200),"Skonto möglich",IF(IF(M200="",FALSE,TODAY()&gt;M200),"überfällig","offen"))))</f>
        <v/>
      </c>
      <c r="V200" s="17">
        <f>IF(H200="","",IF(AND(D200&lt;&gt;"",COUNTIFS(E$7:E$506,E200,D$7:D$506,D200)&gt;1),"doppelt erfasst?",IF(AND(W200="ja",Y200=""),"XML-Datei ablegen",IF(X200&lt;&gt;"ja","Pflichtangaben prüfen",""))))</f>
        <v/>
      </c>
      <c r="W200" s="18" t="n"/>
      <c r="X200" s="18" t="n"/>
      <c r="Y200" s="11" t="n"/>
    </row>
    <row r="201">
      <c r="A201" s="9">
        <f>IF(E201="","",COUNTA(E$7:E201))</f>
        <v/>
      </c>
      <c r="B201" s="10" t="n"/>
      <c r="C201" s="10" t="n"/>
      <c r="D201" s="11" t="n"/>
      <c r="E201" s="11" t="n"/>
      <c r="F201" s="11" t="n"/>
      <c r="G201" s="11" t="n"/>
      <c r="H201" s="12" t="n"/>
      <c r="I201" s="13" t="n"/>
      <c r="J201" s="14">
        <f>IF(H201="","",ROUND(H201*I201,2))</f>
        <v/>
      </c>
      <c r="K201" s="14">
        <f>IF(H201="","",H201+N(J201))</f>
        <v/>
      </c>
      <c r="L201" s="9">
        <f>IF(E201="","",IFERROR(IF(INDEX(Lieferanten!$B$6:$B$205,MATCH(E201,Lieferanten!$A$6:$A$205,0))="",Einstellungen!$A$5,INDEX(Lieferanten!$B$6:$B$205,MATCH(E201,Lieferanten!$A$6:$A$205,0))),Einstellungen!$A$5))</f>
        <v/>
      </c>
      <c r="M201" s="15">
        <f>IF(C201="","",IF(N201&lt;&gt;"",N201,C201+L201))</f>
        <v/>
      </c>
      <c r="N201" s="10" t="n"/>
      <c r="O201" s="15">
        <f>IF(C201="","",IFERROR(IF(OR(INDEX(Lieferanten!$C$6:$C$205,MATCH(E201,Lieferanten!$A$6:$A$205,0))="",INDEX(Lieferanten!$D$6:$D$205,MATCH(E201,Lieferanten!$A$6:$A$205,0))=""),"",C201+INDEX(Lieferanten!$D$6:$D$205,MATCH(E201,Lieferanten!$A$6:$A$205,0))),""))</f>
        <v/>
      </c>
      <c r="P201" s="14">
        <f>IF(OR(H201="",O201=""),"",ROUND(K201*INDEX(Lieferanten!$C$6:$C$205,MATCH(E201,Lieferanten!$A$6:$A$205,0)),2))</f>
        <v/>
      </c>
      <c r="Q201" s="10" t="n"/>
      <c r="R201" s="12" t="n"/>
      <c r="S201" s="11" t="n"/>
      <c r="T201" s="14">
        <f>IF(H201="","",IF(U201="bezahlt",0,K201-N(R201)))</f>
        <v/>
      </c>
      <c r="U201" s="16">
        <f>IF(H201="","",IF(Q201&lt;&gt;"",IF(OR(R201="",R201&gt;=K201-N(P201)-0.005),"bezahlt","teilbezahlt"),IF(IF(O201="",FALSE,TODAY()&lt;=O201),"Skonto möglich",IF(IF(M201="",FALSE,TODAY()&gt;M201),"überfällig","offen"))))</f>
        <v/>
      </c>
      <c r="V201" s="17">
        <f>IF(H201="","",IF(AND(D201&lt;&gt;"",COUNTIFS(E$7:E$506,E201,D$7:D$506,D201)&gt;1),"doppelt erfasst?",IF(AND(W201="ja",Y201=""),"XML-Datei ablegen",IF(X201&lt;&gt;"ja","Pflichtangaben prüfen",""))))</f>
        <v/>
      </c>
      <c r="W201" s="18" t="n"/>
      <c r="X201" s="18" t="n"/>
      <c r="Y201" s="11" t="n"/>
    </row>
    <row r="202">
      <c r="A202" s="9">
        <f>IF(E202="","",COUNTA(E$7:E202))</f>
        <v/>
      </c>
      <c r="B202" s="10" t="n"/>
      <c r="C202" s="10" t="n"/>
      <c r="D202" s="11" t="n"/>
      <c r="E202" s="11" t="n"/>
      <c r="F202" s="11" t="n"/>
      <c r="G202" s="11" t="n"/>
      <c r="H202" s="12" t="n"/>
      <c r="I202" s="13" t="n"/>
      <c r="J202" s="14">
        <f>IF(H202="","",ROUND(H202*I202,2))</f>
        <v/>
      </c>
      <c r="K202" s="14">
        <f>IF(H202="","",H202+N(J202))</f>
        <v/>
      </c>
      <c r="L202" s="9">
        <f>IF(E202="","",IFERROR(IF(INDEX(Lieferanten!$B$6:$B$205,MATCH(E202,Lieferanten!$A$6:$A$205,0))="",Einstellungen!$A$5,INDEX(Lieferanten!$B$6:$B$205,MATCH(E202,Lieferanten!$A$6:$A$205,0))),Einstellungen!$A$5))</f>
        <v/>
      </c>
      <c r="M202" s="15">
        <f>IF(C202="","",IF(N202&lt;&gt;"",N202,C202+L202))</f>
        <v/>
      </c>
      <c r="N202" s="10" t="n"/>
      <c r="O202" s="15">
        <f>IF(C202="","",IFERROR(IF(OR(INDEX(Lieferanten!$C$6:$C$205,MATCH(E202,Lieferanten!$A$6:$A$205,0))="",INDEX(Lieferanten!$D$6:$D$205,MATCH(E202,Lieferanten!$A$6:$A$205,0))=""),"",C202+INDEX(Lieferanten!$D$6:$D$205,MATCH(E202,Lieferanten!$A$6:$A$205,0))),""))</f>
        <v/>
      </c>
      <c r="P202" s="14">
        <f>IF(OR(H202="",O202=""),"",ROUND(K202*INDEX(Lieferanten!$C$6:$C$205,MATCH(E202,Lieferanten!$A$6:$A$205,0)),2))</f>
        <v/>
      </c>
      <c r="Q202" s="10" t="n"/>
      <c r="R202" s="12" t="n"/>
      <c r="S202" s="11" t="n"/>
      <c r="T202" s="14">
        <f>IF(H202="","",IF(U202="bezahlt",0,K202-N(R202)))</f>
        <v/>
      </c>
      <c r="U202" s="16">
        <f>IF(H202="","",IF(Q202&lt;&gt;"",IF(OR(R202="",R202&gt;=K202-N(P202)-0.005),"bezahlt","teilbezahlt"),IF(IF(O202="",FALSE,TODAY()&lt;=O202),"Skonto möglich",IF(IF(M202="",FALSE,TODAY()&gt;M202),"überfällig","offen"))))</f>
        <v/>
      </c>
      <c r="V202" s="17">
        <f>IF(H202="","",IF(AND(D202&lt;&gt;"",COUNTIFS(E$7:E$506,E202,D$7:D$506,D202)&gt;1),"doppelt erfasst?",IF(AND(W202="ja",Y202=""),"XML-Datei ablegen",IF(X202&lt;&gt;"ja","Pflichtangaben prüfen",""))))</f>
        <v/>
      </c>
      <c r="W202" s="18" t="n"/>
      <c r="X202" s="18" t="n"/>
      <c r="Y202" s="11" t="n"/>
    </row>
    <row r="203">
      <c r="A203" s="9">
        <f>IF(E203="","",COUNTA(E$7:E203))</f>
        <v/>
      </c>
      <c r="B203" s="10" t="n"/>
      <c r="C203" s="10" t="n"/>
      <c r="D203" s="11" t="n"/>
      <c r="E203" s="11" t="n"/>
      <c r="F203" s="11" t="n"/>
      <c r="G203" s="11" t="n"/>
      <c r="H203" s="12" t="n"/>
      <c r="I203" s="13" t="n"/>
      <c r="J203" s="14">
        <f>IF(H203="","",ROUND(H203*I203,2))</f>
        <v/>
      </c>
      <c r="K203" s="14">
        <f>IF(H203="","",H203+N(J203))</f>
        <v/>
      </c>
      <c r="L203" s="9">
        <f>IF(E203="","",IFERROR(IF(INDEX(Lieferanten!$B$6:$B$205,MATCH(E203,Lieferanten!$A$6:$A$205,0))="",Einstellungen!$A$5,INDEX(Lieferanten!$B$6:$B$205,MATCH(E203,Lieferanten!$A$6:$A$205,0))),Einstellungen!$A$5))</f>
        <v/>
      </c>
      <c r="M203" s="15">
        <f>IF(C203="","",IF(N203&lt;&gt;"",N203,C203+L203))</f>
        <v/>
      </c>
      <c r="N203" s="10" t="n"/>
      <c r="O203" s="15">
        <f>IF(C203="","",IFERROR(IF(OR(INDEX(Lieferanten!$C$6:$C$205,MATCH(E203,Lieferanten!$A$6:$A$205,0))="",INDEX(Lieferanten!$D$6:$D$205,MATCH(E203,Lieferanten!$A$6:$A$205,0))=""),"",C203+INDEX(Lieferanten!$D$6:$D$205,MATCH(E203,Lieferanten!$A$6:$A$205,0))),""))</f>
        <v/>
      </c>
      <c r="P203" s="14">
        <f>IF(OR(H203="",O203=""),"",ROUND(K203*INDEX(Lieferanten!$C$6:$C$205,MATCH(E203,Lieferanten!$A$6:$A$205,0)),2))</f>
        <v/>
      </c>
      <c r="Q203" s="10" t="n"/>
      <c r="R203" s="12" t="n"/>
      <c r="S203" s="11" t="n"/>
      <c r="T203" s="14">
        <f>IF(H203="","",IF(U203="bezahlt",0,K203-N(R203)))</f>
        <v/>
      </c>
      <c r="U203" s="16">
        <f>IF(H203="","",IF(Q203&lt;&gt;"",IF(OR(R203="",R203&gt;=K203-N(P203)-0.005),"bezahlt","teilbezahlt"),IF(IF(O203="",FALSE,TODAY()&lt;=O203),"Skonto möglich",IF(IF(M203="",FALSE,TODAY()&gt;M203),"überfällig","offen"))))</f>
        <v/>
      </c>
      <c r="V203" s="17">
        <f>IF(H203="","",IF(AND(D203&lt;&gt;"",COUNTIFS(E$7:E$506,E203,D$7:D$506,D203)&gt;1),"doppelt erfasst?",IF(AND(W203="ja",Y203=""),"XML-Datei ablegen",IF(X203&lt;&gt;"ja","Pflichtangaben prüfen",""))))</f>
        <v/>
      </c>
      <c r="W203" s="18" t="n"/>
      <c r="X203" s="18" t="n"/>
      <c r="Y203" s="11" t="n"/>
    </row>
    <row r="204">
      <c r="A204" s="9">
        <f>IF(E204="","",COUNTA(E$7:E204))</f>
        <v/>
      </c>
      <c r="B204" s="10" t="n"/>
      <c r="C204" s="10" t="n"/>
      <c r="D204" s="11" t="n"/>
      <c r="E204" s="11" t="n"/>
      <c r="F204" s="11" t="n"/>
      <c r="G204" s="11" t="n"/>
      <c r="H204" s="12" t="n"/>
      <c r="I204" s="13" t="n"/>
      <c r="J204" s="14">
        <f>IF(H204="","",ROUND(H204*I204,2))</f>
        <v/>
      </c>
      <c r="K204" s="14">
        <f>IF(H204="","",H204+N(J204))</f>
        <v/>
      </c>
      <c r="L204" s="9">
        <f>IF(E204="","",IFERROR(IF(INDEX(Lieferanten!$B$6:$B$205,MATCH(E204,Lieferanten!$A$6:$A$205,0))="",Einstellungen!$A$5,INDEX(Lieferanten!$B$6:$B$205,MATCH(E204,Lieferanten!$A$6:$A$205,0))),Einstellungen!$A$5))</f>
        <v/>
      </c>
      <c r="M204" s="15">
        <f>IF(C204="","",IF(N204&lt;&gt;"",N204,C204+L204))</f>
        <v/>
      </c>
      <c r="N204" s="10" t="n"/>
      <c r="O204" s="15">
        <f>IF(C204="","",IFERROR(IF(OR(INDEX(Lieferanten!$C$6:$C$205,MATCH(E204,Lieferanten!$A$6:$A$205,0))="",INDEX(Lieferanten!$D$6:$D$205,MATCH(E204,Lieferanten!$A$6:$A$205,0))=""),"",C204+INDEX(Lieferanten!$D$6:$D$205,MATCH(E204,Lieferanten!$A$6:$A$205,0))),""))</f>
        <v/>
      </c>
      <c r="P204" s="14">
        <f>IF(OR(H204="",O204=""),"",ROUND(K204*INDEX(Lieferanten!$C$6:$C$205,MATCH(E204,Lieferanten!$A$6:$A$205,0)),2))</f>
        <v/>
      </c>
      <c r="Q204" s="10" t="n"/>
      <c r="R204" s="12" t="n"/>
      <c r="S204" s="11" t="n"/>
      <c r="T204" s="14">
        <f>IF(H204="","",IF(U204="bezahlt",0,K204-N(R204)))</f>
        <v/>
      </c>
      <c r="U204" s="16">
        <f>IF(H204="","",IF(Q204&lt;&gt;"",IF(OR(R204="",R204&gt;=K204-N(P204)-0.005),"bezahlt","teilbezahlt"),IF(IF(O204="",FALSE,TODAY()&lt;=O204),"Skonto möglich",IF(IF(M204="",FALSE,TODAY()&gt;M204),"überfällig","offen"))))</f>
        <v/>
      </c>
      <c r="V204" s="17">
        <f>IF(H204="","",IF(AND(D204&lt;&gt;"",COUNTIFS(E$7:E$506,E204,D$7:D$506,D204)&gt;1),"doppelt erfasst?",IF(AND(W204="ja",Y204=""),"XML-Datei ablegen",IF(X204&lt;&gt;"ja","Pflichtangaben prüfen",""))))</f>
        <v/>
      </c>
      <c r="W204" s="18" t="n"/>
      <c r="X204" s="18" t="n"/>
      <c r="Y204" s="11" t="n"/>
    </row>
    <row r="205">
      <c r="A205" s="9">
        <f>IF(E205="","",COUNTA(E$7:E205))</f>
        <v/>
      </c>
      <c r="B205" s="10" t="n"/>
      <c r="C205" s="10" t="n"/>
      <c r="D205" s="11" t="n"/>
      <c r="E205" s="11" t="n"/>
      <c r="F205" s="11" t="n"/>
      <c r="G205" s="11" t="n"/>
      <c r="H205" s="12" t="n"/>
      <c r="I205" s="13" t="n"/>
      <c r="J205" s="14">
        <f>IF(H205="","",ROUND(H205*I205,2))</f>
        <v/>
      </c>
      <c r="K205" s="14">
        <f>IF(H205="","",H205+N(J205))</f>
        <v/>
      </c>
      <c r="L205" s="9">
        <f>IF(E205="","",IFERROR(IF(INDEX(Lieferanten!$B$6:$B$205,MATCH(E205,Lieferanten!$A$6:$A$205,0))="",Einstellungen!$A$5,INDEX(Lieferanten!$B$6:$B$205,MATCH(E205,Lieferanten!$A$6:$A$205,0))),Einstellungen!$A$5))</f>
        <v/>
      </c>
      <c r="M205" s="15">
        <f>IF(C205="","",IF(N205&lt;&gt;"",N205,C205+L205))</f>
        <v/>
      </c>
      <c r="N205" s="10" t="n"/>
      <c r="O205" s="15">
        <f>IF(C205="","",IFERROR(IF(OR(INDEX(Lieferanten!$C$6:$C$205,MATCH(E205,Lieferanten!$A$6:$A$205,0))="",INDEX(Lieferanten!$D$6:$D$205,MATCH(E205,Lieferanten!$A$6:$A$205,0))=""),"",C205+INDEX(Lieferanten!$D$6:$D$205,MATCH(E205,Lieferanten!$A$6:$A$205,0))),""))</f>
        <v/>
      </c>
      <c r="P205" s="14">
        <f>IF(OR(H205="",O205=""),"",ROUND(K205*INDEX(Lieferanten!$C$6:$C$205,MATCH(E205,Lieferanten!$A$6:$A$205,0)),2))</f>
        <v/>
      </c>
      <c r="Q205" s="10" t="n"/>
      <c r="R205" s="12" t="n"/>
      <c r="S205" s="11" t="n"/>
      <c r="T205" s="14">
        <f>IF(H205="","",IF(U205="bezahlt",0,K205-N(R205)))</f>
        <v/>
      </c>
      <c r="U205" s="16">
        <f>IF(H205="","",IF(Q205&lt;&gt;"",IF(OR(R205="",R205&gt;=K205-N(P205)-0.005),"bezahlt","teilbezahlt"),IF(IF(O205="",FALSE,TODAY()&lt;=O205),"Skonto möglich",IF(IF(M205="",FALSE,TODAY()&gt;M205),"überfällig","offen"))))</f>
        <v/>
      </c>
      <c r="V205" s="17">
        <f>IF(H205="","",IF(AND(D205&lt;&gt;"",COUNTIFS(E$7:E$506,E205,D$7:D$506,D205)&gt;1),"doppelt erfasst?",IF(AND(W205="ja",Y205=""),"XML-Datei ablegen",IF(X205&lt;&gt;"ja","Pflichtangaben prüfen",""))))</f>
        <v/>
      </c>
      <c r="W205" s="18" t="n"/>
      <c r="X205" s="18" t="n"/>
      <c r="Y205" s="11" t="n"/>
    </row>
    <row r="206">
      <c r="A206" s="9">
        <f>IF(E206="","",COUNTA(E$7:E206))</f>
        <v/>
      </c>
      <c r="B206" s="10" t="n"/>
      <c r="C206" s="10" t="n"/>
      <c r="D206" s="11" t="n"/>
      <c r="E206" s="11" t="n"/>
      <c r="F206" s="11" t="n"/>
      <c r="G206" s="11" t="n"/>
      <c r="H206" s="12" t="n"/>
      <c r="I206" s="13" t="n"/>
      <c r="J206" s="14">
        <f>IF(H206="","",ROUND(H206*I206,2))</f>
        <v/>
      </c>
      <c r="K206" s="14">
        <f>IF(H206="","",H206+N(J206))</f>
        <v/>
      </c>
      <c r="L206" s="9">
        <f>IF(E206="","",IFERROR(IF(INDEX(Lieferanten!$B$6:$B$205,MATCH(E206,Lieferanten!$A$6:$A$205,0))="",Einstellungen!$A$5,INDEX(Lieferanten!$B$6:$B$205,MATCH(E206,Lieferanten!$A$6:$A$205,0))),Einstellungen!$A$5))</f>
        <v/>
      </c>
      <c r="M206" s="15">
        <f>IF(C206="","",IF(N206&lt;&gt;"",N206,C206+L206))</f>
        <v/>
      </c>
      <c r="N206" s="10" t="n"/>
      <c r="O206" s="15">
        <f>IF(C206="","",IFERROR(IF(OR(INDEX(Lieferanten!$C$6:$C$205,MATCH(E206,Lieferanten!$A$6:$A$205,0))="",INDEX(Lieferanten!$D$6:$D$205,MATCH(E206,Lieferanten!$A$6:$A$205,0))=""),"",C206+INDEX(Lieferanten!$D$6:$D$205,MATCH(E206,Lieferanten!$A$6:$A$205,0))),""))</f>
        <v/>
      </c>
      <c r="P206" s="14">
        <f>IF(OR(H206="",O206=""),"",ROUND(K206*INDEX(Lieferanten!$C$6:$C$205,MATCH(E206,Lieferanten!$A$6:$A$205,0)),2))</f>
        <v/>
      </c>
      <c r="Q206" s="10" t="n"/>
      <c r="R206" s="12" t="n"/>
      <c r="S206" s="11" t="n"/>
      <c r="T206" s="14">
        <f>IF(H206="","",IF(U206="bezahlt",0,K206-N(R206)))</f>
        <v/>
      </c>
      <c r="U206" s="16">
        <f>IF(H206="","",IF(Q206&lt;&gt;"",IF(OR(R206="",R206&gt;=K206-N(P206)-0.005),"bezahlt","teilbezahlt"),IF(IF(O206="",FALSE,TODAY()&lt;=O206),"Skonto möglich",IF(IF(M206="",FALSE,TODAY()&gt;M206),"überfällig","offen"))))</f>
        <v/>
      </c>
      <c r="V206" s="17">
        <f>IF(H206="","",IF(AND(D206&lt;&gt;"",COUNTIFS(E$7:E$506,E206,D$7:D$506,D206)&gt;1),"doppelt erfasst?",IF(AND(W206="ja",Y206=""),"XML-Datei ablegen",IF(X206&lt;&gt;"ja","Pflichtangaben prüfen",""))))</f>
        <v/>
      </c>
      <c r="W206" s="18" t="n"/>
      <c r="X206" s="18" t="n"/>
      <c r="Y206" s="11" t="n"/>
    </row>
    <row r="207">
      <c r="A207" s="9">
        <f>IF(E207="","",COUNTA(E$7:E207))</f>
        <v/>
      </c>
      <c r="B207" s="10" t="n"/>
      <c r="C207" s="10" t="n"/>
      <c r="D207" s="11" t="n"/>
      <c r="E207" s="11" t="n"/>
      <c r="F207" s="11" t="n"/>
      <c r="G207" s="11" t="n"/>
      <c r="H207" s="12" t="n"/>
      <c r="I207" s="13" t="n"/>
      <c r="J207" s="14">
        <f>IF(H207="","",ROUND(H207*I207,2))</f>
        <v/>
      </c>
      <c r="K207" s="14">
        <f>IF(H207="","",H207+N(J207))</f>
        <v/>
      </c>
      <c r="L207" s="9">
        <f>IF(E207="","",IFERROR(IF(INDEX(Lieferanten!$B$6:$B$205,MATCH(E207,Lieferanten!$A$6:$A$205,0))="",Einstellungen!$A$5,INDEX(Lieferanten!$B$6:$B$205,MATCH(E207,Lieferanten!$A$6:$A$205,0))),Einstellungen!$A$5))</f>
        <v/>
      </c>
      <c r="M207" s="15">
        <f>IF(C207="","",IF(N207&lt;&gt;"",N207,C207+L207))</f>
        <v/>
      </c>
      <c r="N207" s="10" t="n"/>
      <c r="O207" s="15">
        <f>IF(C207="","",IFERROR(IF(OR(INDEX(Lieferanten!$C$6:$C$205,MATCH(E207,Lieferanten!$A$6:$A$205,0))="",INDEX(Lieferanten!$D$6:$D$205,MATCH(E207,Lieferanten!$A$6:$A$205,0))=""),"",C207+INDEX(Lieferanten!$D$6:$D$205,MATCH(E207,Lieferanten!$A$6:$A$205,0))),""))</f>
        <v/>
      </c>
      <c r="P207" s="14">
        <f>IF(OR(H207="",O207=""),"",ROUND(K207*INDEX(Lieferanten!$C$6:$C$205,MATCH(E207,Lieferanten!$A$6:$A$205,0)),2))</f>
        <v/>
      </c>
      <c r="Q207" s="10" t="n"/>
      <c r="R207" s="12" t="n"/>
      <c r="S207" s="11" t="n"/>
      <c r="T207" s="14">
        <f>IF(H207="","",IF(U207="bezahlt",0,K207-N(R207)))</f>
        <v/>
      </c>
      <c r="U207" s="16">
        <f>IF(H207="","",IF(Q207&lt;&gt;"",IF(OR(R207="",R207&gt;=K207-N(P207)-0.005),"bezahlt","teilbezahlt"),IF(IF(O207="",FALSE,TODAY()&lt;=O207),"Skonto möglich",IF(IF(M207="",FALSE,TODAY()&gt;M207),"überfällig","offen"))))</f>
        <v/>
      </c>
      <c r="V207" s="17">
        <f>IF(H207="","",IF(AND(D207&lt;&gt;"",COUNTIFS(E$7:E$506,E207,D$7:D$506,D207)&gt;1),"doppelt erfasst?",IF(AND(W207="ja",Y207=""),"XML-Datei ablegen",IF(X207&lt;&gt;"ja","Pflichtangaben prüfen",""))))</f>
        <v/>
      </c>
      <c r="W207" s="18" t="n"/>
      <c r="X207" s="18" t="n"/>
      <c r="Y207" s="11" t="n"/>
    </row>
    <row r="208">
      <c r="A208" s="9">
        <f>IF(E208="","",COUNTA(E$7:E208))</f>
        <v/>
      </c>
      <c r="B208" s="10" t="n"/>
      <c r="C208" s="10" t="n"/>
      <c r="D208" s="11" t="n"/>
      <c r="E208" s="11" t="n"/>
      <c r="F208" s="11" t="n"/>
      <c r="G208" s="11" t="n"/>
      <c r="H208" s="12" t="n"/>
      <c r="I208" s="13" t="n"/>
      <c r="J208" s="14">
        <f>IF(H208="","",ROUND(H208*I208,2))</f>
        <v/>
      </c>
      <c r="K208" s="14">
        <f>IF(H208="","",H208+N(J208))</f>
        <v/>
      </c>
      <c r="L208" s="9">
        <f>IF(E208="","",IFERROR(IF(INDEX(Lieferanten!$B$6:$B$205,MATCH(E208,Lieferanten!$A$6:$A$205,0))="",Einstellungen!$A$5,INDEX(Lieferanten!$B$6:$B$205,MATCH(E208,Lieferanten!$A$6:$A$205,0))),Einstellungen!$A$5))</f>
        <v/>
      </c>
      <c r="M208" s="15">
        <f>IF(C208="","",IF(N208&lt;&gt;"",N208,C208+L208))</f>
        <v/>
      </c>
      <c r="N208" s="10" t="n"/>
      <c r="O208" s="15">
        <f>IF(C208="","",IFERROR(IF(OR(INDEX(Lieferanten!$C$6:$C$205,MATCH(E208,Lieferanten!$A$6:$A$205,0))="",INDEX(Lieferanten!$D$6:$D$205,MATCH(E208,Lieferanten!$A$6:$A$205,0))=""),"",C208+INDEX(Lieferanten!$D$6:$D$205,MATCH(E208,Lieferanten!$A$6:$A$205,0))),""))</f>
        <v/>
      </c>
      <c r="P208" s="14">
        <f>IF(OR(H208="",O208=""),"",ROUND(K208*INDEX(Lieferanten!$C$6:$C$205,MATCH(E208,Lieferanten!$A$6:$A$205,0)),2))</f>
        <v/>
      </c>
      <c r="Q208" s="10" t="n"/>
      <c r="R208" s="12" t="n"/>
      <c r="S208" s="11" t="n"/>
      <c r="T208" s="14">
        <f>IF(H208="","",IF(U208="bezahlt",0,K208-N(R208)))</f>
        <v/>
      </c>
      <c r="U208" s="16">
        <f>IF(H208="","",IF(Q208&lt;&gt;"",IF(OR(R208="",R208&gt;=K208-N(P208)-0.005),"bezahlt","teilbezahlt"),IF(IF(O208="",FALSE,TODAY()&lt;=O208),"Skonto möglich",IF(IF(M208="",FALSE,TODAY()&gt;M208),"überfällig","offen"))))</f>
        <v/>
      </c>
      <c r="V208" s="17">
        <f>IF(H208="","",IF(AND(D208&lt;&gt;"",COUNTIFS(E$7:E$506,E208,D$7:D$506,D208)&gt;1),"doppelt erfasst?",IF(AND(W208="ja",Y208=""),"XML-Datei ablegen",IF(X208&lt;&gt;"ja","Pflichtangaben prüfen",""))))</f>
        <v/>
      </c>
      <c r="W208" s="18" t="n"/>
      <c r="X208" s="18" t="n"/>
      <c r="Y208" s="11" t="n"/>
    </row>
    <row r="209">
      <c r="A209" s="9">
        <f>IF(E209="","",COUNTA(E$7:E209))</f>
        <v/>
      </c>
      <c r="B209" s="10" t="n"/>
      <c r="C209" s="10" t="n"/>
      <c r="D209" s="11" t="n"/>
      <c r="E209" s="11" t="n"/>
      <c r="F209" s="11" t="n"/>
      <c r="G209" s="11" t="n"/>
      <c r="H209" s="12" t="n"/>
      <c r="I209" s="13" t="n"/>
      <c r="J209" s="14">
        <f>IF(H209="","",ROUND(H209*I209,2))</f>
        <v/>
      </c>
      <c r="K209" s="14">
        <f>IF(H209="","",H209+N(J209))</f>
        <v/>
      </c>
      <c r="L209" s="9">
        <f>IF(E209="","",IFERROR(IF(INDEX(Lieferanten!$B$6:$B$205,MATCH(E209,Lieferanten!$A$6:$A$205,0))="",Einstellungen!$A$5,INDEX(Lieferanten!$B$6:$B$205,MATCH(E209,Lieferanten!$A$6:$A$205,0))),Einstellungen!$A$5))</f>
        <v/>
      </c>
      <c r="M209" s="15">
        <f>IF(C209="","",IF(N209&lt;&gt;"",N209,C209+L209))</f>
        <v/>
      </c>
      <c r="N209" s="10" t="n"/>
      <c r="O209" s="15">
        <f>IF(C209="","",IFERROR(IF(OR(INDEX(Lieferanten!$C$6:$C$205,MATCH(E209,Lieferanten!$A$6:$A$205,0))="",INDEX(Lieferanten!$D$6:$D$205,MATCH(E209,Lieferanten!$A$6:$A$205,0))=""),"",C209+INDEX(Lieferanten!$D$6:$D$205,MATCH(E209,Lieferanten!$A$6:$A$205,0))),""))</f>
        <v/>
      </c>
      <c r="P209" s="14">
        <f>IF(OR(H209="",O209=""),"",ROUND(K209*INDEX(Lieferanten!$C$6:$C$205,MATCH(E209,Lieferanten!$A$6:$A$205,0)),2))</f>
        <v/>
      </c>
      <c r="Q209" s="10" t="n"/>
      <c r="R209" s="12" t="n"/>
      <c r="S209" s="11" t="n"/>
      <c r="T209" s="14">
        <f>IF(H209="","",IF(U209="bezahlt",0,K209-N(R209)))</f>
        <v/>
      </c>
      <c r="U209" s="16">
        <f>IF(H209="","",IF(Q209&lt;&gt;"",IF(OR(R209="",R209&gt;=K209-N(P209)-0.005),"bezahlt","teilbezahlt"),IF(IF(O209="",FALSE,TODAY()&lt;=O209),"Skonto möglich",IF(IF(M209="",FALSE,TODAY()&gt;M209),"überfällig","offen"))))</f>
        <v/>
      </c>
      <c r="V209" s="17">
        <f>IF(H209="","",IF(AND(D209&lt;&gt;"",COUNTIFS(E$7:E$506,E209,D$7:D$506,D209)&gt;1),"doppelt erfasst?",IF(AND(W209="ja",Y209=""),"XML-Datei ablegen",IF(X209&lt;&gt;"ja","Pflichtangaben prüfen",""))))</f>
        <v/>
      </c>
      <c r="W209" s="18" t="n"/>
      <c r="X209" s="18" t="n"/>
      <c r="Y209" s="11" t="n"/>
    </row>
    <row r="210">
      <c r="A210" s="9">
        <f>IF(E210="","",COUNTA(E$7:E210))</f>
        <v/>
      </c>
      <c r="B210" s="10" t="n"/>
      <c r="C210" s="10" t="n"/>
      <c r="D210" s="11" t="n"/>
      <c r="E210" s="11" t="n"/>
      <c r="F210" s="11" t="n"/>
      <c r="G210" s="11" t="n"/>
      <c r="H210" s="12" t="n"/>
      <c r="I210" s="13" t="n"/>
      <c r="J210" s="14">
        <f>IF(H210="","",ROUND(H210*I210,2))</f>
        <v/>
      </c>
      <c r="K210" s="14">
        <f>IF(H210="","",H210+N(J210))</f>
        <v/>
      </c>
      <c r="L210" s="9">
        <f>IF(E210="","",IFERROR(IF(INDEX(Lieferanten!$B$6:$B$205,MATCH(E210,Lieferanten!$A$6:$A$205,0))="",Einstellungen!$A$5,INDEX(Lieferanten!$B$6:$B$205,MATCH(E210,Lieferanten!$A$6:$A$205,0))),Einstellungen!$A$5))</f>
        <v/>
      </c>
      <c r="M210" s="15">
        <f>IF(C210="","",IF(N210&lt;&gt;"",N210,C210+L210))</f>
        <v/>
      </c>
      <c r="N210" s="10" t="n"/>
      <c r="O210" s="15">
        <f>IF(C210="","",IFERROR(IF(OR(INDEX(Lieferanten!$C$6:$C$205,MATCH(E210,Lieferanten!$A$6:$A$205,0))="",INDEX(Lieferanten!$D$6:$D$205,MATCH(E210,Lieferanten!$A$6:$A$205,0))=""),"",C210+INDEX(Lieferanten!$D$6:$D$205,MATCH(E210,Lieferanten!$A$6:$A$205,0))),""))</f>
        <v/>
      </c>
      <c r="P210" s="14">
        <f>IF(OR(H210="",O210=""),"",ROUND(K210*INDEX(Lieferanten!$C$6:$C$205,MATCH(E210,Lieferanten!$A$6:$A$205,0)),2))</f>
        <v/>
      </c>
      <c r="Q210" s="10" t="n"/>
      <c r="R210" s="12" t="n"/>
      <c r="S210" s="11" t="n"/>
      <c r="T210" s="14">
        <f>IF(H210="","",IF(U210="bezahlt",0,K210-N(R210)))</f>
        <v/>
      </c>
      <c r="U210" s="16">
        <f>IF(H210="","",IF(Q210&lt;&gt;"",IF(OR(R210="",R210&gt;=K210-N(P210)-0.005),"bezahlt","teilbezahlt"),IF(IF(O210="",FALSE,TODAY()&lt;=O210),"Skonto möglich",IF(IF(M210="",FALSE,TODAY()&gt;M210),"überfällig","offen"))))</f>
        <v/>
      </c>
      <c r="V210" s="17">
        <f>IF(H210="","",IF(AND(D210&lt;&gt;"",COUNTIFS(E$7:E$506,E210,D$7:D$506,D210)&gt;1),"doppelt erfasst?",IF(AND(W210="ja",Y210=""),"XML-Datei ablegen",IF(X210&lt;&gt;"ja","Pflichtangaben prüfen",""))))</f>
        <v/>
      </c>
      <c r="W210" s="18" t="n"/>
      <c r="X210" s="18" t="n"/>
      <c r="Y210" s="11" t="n"/>
    </row>
    <row r="211">
      <c r="A211" s="9">
        <f>IF(E211="","",COUNTA(E$7:E211))</f>
        <v/>
      </c>
      <c r="B211" s="10" t="n"/>
      <c r="C211" s="10" t="n"/>
      <c r="D211" s="11" t="n"/>
      <c r="E211" s="11" t="n"/>
      <c r="F211" s="11" t="n"/>
      <c r="G211" s="11" t="n"/>
      <c r="H211" s="12" t="n"/>
      <c r="I211" s="13" t="n"/>
      <c r="J211" s="14">
        <f>IF(H211="","",ROUND(H211*I211,2))</f>
        <v/>
      </c>
      <c r="K211" s="14">
        <f>IF(H211="","",H211+N(J211))</f>
        <v/>
      </c>
      <c r="L211" s="9">
        <f>IF(E211="","",IFERROR(IF(INDEX(Lieferanten!$B$6:$B$205,MATCH(E211,Lieferanten!$A$6:$A$205,0))="",Einstellungen!$A$5,INDEX(Lieferanten!$B$6:$B$205,MATCH(E211,Lieferanten!$A$6:$A$205,0))),Einstellungen!$A$5))</f>
        <v/>
      </c>
      <c r="M211" s="15">
        <f>IF(C211="","",IF(N211&lt;&gt;"",N211,C211+L211))</f>
        <v/>
      </c>
      <c r="N211" s="10" t="n"/>
      <c r="O211" s="15">
        <f>IF(C211="","",IFERROR(IF(OR(INDEX(Lieferanten!$C$6:$C$205,MATCH(E211,Lieferanten!$A$6:$A$205,0))="",INDEX(Lieferanten!$D$6:$D$205,MATCH(E211,Lieferanten!$A$6:$A$205,0))=""),"",C211+INDEX(Lieferanten!$D$6:$D$205,MATCH(E211,Lieferanten!$A$6:$A$205,0))),""))</f>
        <v/>
      </c>
      <c r="P211" s="14">
        <f>IF(OR(H211="",O211=""),"",ROUND(K211*INDEX(Lieferanten!$C$6:$C$205,MATCH(E211,Lieferanten!$A$6:$A$205,0)),2))</f>
        <v/>
      </c>
      <c r="Q211" s="10" t="n"/>
      <c r="R211" s="12" t="n"/>
      <c r="S211" s="11" t="n"/>
      <c r="T211" s="14">
        <f>IF(H211="","",IF(U211="bezahlt",0,K211-N(R211)))</f>
        <v/>
      </c>
      <c r="U211" s="16">
        <f>IF(H211="","",IF(Q211&lt;&gt;"",IF(OR(R211="",R211&gt;=K211-N(P211)-0.005),"bezahlt","teilbezahlt"),IF(IF(O211="",FALSE,TODAY()&lt;=O211),"Skonto möglich",IF(IF(M211="",FALSE,TODAY()&gt;M211),"überfällig","offen"))))</f>
        <v/>
      </c>
      <c r="V211" s="17">
        <f>IF(H211="","",IF(AND(D211&lt;&gt;"",COUNTIFS(E$7:E$506,E211,D$7:D$506,D211)&gt;1),"doppelt erfasst?",IF(AND(W211="ja",Y211=""),"XML-Datei ablegen",IF(X211&lt;&gt;"ja","Pflichtangaben prüfen",""))))</f>
        <v/>
      </c>
      <c r="W211" s="18" t="n"/>
      <c r="X211" s="18" t="n"/>
      <c r="Y211" s="11" t="n"/>
    </row>
    <row r="212">
      <c r="A212" s="9">
        <f>IF(E212="","",COUNTA(E$7:E212))</f>
        <v/>
      </c>
      <c r="B212" s="10" t="n"/>
      <c r="C212" s="10" t="n"/>
      <c r="D212" s="11" t="n"/>
      <c r="E212" s="11" t="n"/>
      <c r="F212" s="11" t="n"/>
      <c r="G212" s="11" t="n"/>
      <c r="H212" s="12" t="n"/>
      <c r="I212" s="13" t="n"/>
      <c r="J212" s="14">
        <f>IF(H212="","",ROUND(H212*I212,2))</f>
        <v/>
      </c>
      <c r="K212" s="14">
        <f>IF(H212="","",H212+N(J212))</f>
        <v/>
      </c>
      <c r="L212" s="9">
        <f>IF(E212="","",IFERROR(IF(INDEX(Lieferanten!$B$6:$B$205,MATCH(E212,Lieferanten!$A$6:$A$205,0))="",Einstellungen!$A$5,INDEX(Lieferanten!$B$6:$B$205,MATCH(E212,Lieferanten!$A$6:$A$205,0))),Einstellungen!$A$5))</f>
        <v/>
      </c>
      <c r="M212" s="15">
        <f>IF(C212="","",IF(N212&lt;&gt;"",N212,C212+L212))</f>
        <v/>
      </c>
      <c r="N212" s="10" t="n"/>
      <c r="O212" s="15">
        <f>IF(C212="","",IFERROR(IF(OR(INDEX(Lieferanten!$C$6:$C$205,MATCH(E212,Lieferanten!$A$6:$A$205,0))="",INDEX(Lieferanten!$D$6:$D$205,MATCH(E212,Lieferanten!$A$6:$A$205,0))=""),"",C212+INDEX(Lieferanten!$D$6:$D$205,MATCH(E212,Lieferanten!$A$6:$A$205,0))),""))</f>
        <v/>
      </c>
      <c r="P212" s="14">
        <f>IF(OR(H212="",O212=""),"",ROUND(K212*INDEX(Lieferanten!$C$6:$C$205,MATCH(E212,Lieferanten!$A$6:$A$205,0)),2))</f>
        <v/>
      </c>
      <c r="Q212" s="10" t="n"/>
      <c r="R212" s="12" t="n"/>
      <c r="S212" s="11" t="n"/>
      <c r="T212" s="14">
        <f>IF(H212="","",IF(U212="bezahlt",0,K212-N(R212)))</f>
        <v/>
      </c>
      <c r="U212" s="16">
        <f>IF(H212="","",IF(Q212&lt;&gt;"",IF(OR(R212="",R212&gt;=K212-N(P212)-0.005),"bezahlt","teilbezahlt"),IF(IF(O212="",FALSE,TODAY()&lt;=O212),"Skonto möglich",IF(IF(M212="",FALSE,TODAY()&gt;M212),"überfällig","offen"))))</f>
        <v/>
      </c>
      <c r="V212" s="17">
        <f>IF(H212="","",IF(AND(D212&lt;&gt;"",COUNTIFS(E$7:E$506,E212,D$7:D$506,D212)&gt;1),"doppelt erfasst?",IF(AND(W212="ja",Y212=""),"XML-Datei ablegen",IF(X212&lt;&gt;"ja","Pflichtangaben prüfen",""))))</f>
        <v/>
      </c>
      <c r="W212" s="18" t="n"/>
      <c r="X212" s="18" t="n"/>
      <c r="Y212" s="11" t="n"/>
    </row>
    <row r="213">
      <c r="A213" s="9">
        <f>IF(E213="","",COUNTA(E$7:E213))</f>
        <v/>
      </c>
      <c r="B213" s="10" t="n"/>
      <c r="C213" s="10" t="n"/>
      <c r="D213" s="11" t="n"/>
      <c r="E213" s="11" t="n"/>
      <c r="F213" s="11" t="n"/>
      <c r="G213" s="11" t="n"/>
      <c r="H213" s="12" t="n"/>
      <c r="I213" s="13" t="n"/>
      <c r="J213" s="14">
        <f>IF(H213="","",ROUND(H213*I213,2))</f>
        <v/>
      </c>
      <c r="K213" s="14">
        <f>IF(H213="","",H213+N(J213))</f>
        <v/>
      </c>
      <c r="L213" s="9">
        <f>IF(E213="","",IFERROR(IF(INDEX(Lieferanten!$B$6:$B$205,MATCH(E213,Lieferanten!$A$6:$A$205,0))="",Einstellungen!$A$5,INDEX(Lieferanten!$B$6:$B$205,MATCH(E213,Lieferanten!$A$6:$A$205,0))),Einstellungen!$A$5))</f>
        <v/>
      </c>
      <c r="M213" s="15">
        <f>IF(C213="","",IF(N213&lt;&gt;"",N213,C213+L213))</f>
        <v/>
      </c>
      <c r="N213" s="10" t="n"/>
      <c r="O213" s="15">
        <f>IF(C213="","",IFERROR(IF(OR(INDEX(Lieferanten!$C$6:$C$205,MATCH(E213,Lieferanten!$A$6:$A$205,0))="",INDEX(Lieferanten!$D$6:$D$205,MATCH(E213,Lieferanten!$A$6:$A$205,0))=""),"",C213+INDEX(Lieferanten!$D$6:$D$205,MATCH(E213,Lieferanten!$A$6:$A$205,0))),""))</f>
        <v/>
      </c>
      <c r="P213" s="14">
        <f>IF(OR(H213="",O213=""),"",ROUND(K213*INDEX(Lieferanten!$C$6:$C$205,MATCH(E213,Lieferanten!$A$6:$A$205,0)),2))</f>
        <v/>
      </c>
      <c r="Q213" s="10" t="n"/>
      <c r="R213" s="12" t="n"/>
      <c r="S213" s="11" t="n"/>
      <c r="T213" s="14">
        <f>IF(H213="","",IF(U213="bezahlt",0,K213-N(R213)))</f>
        <v/>
      </c>
      <c r="U213" s="16">
        <f>IF(H213="","",IF(Q213&lt;&gt;"",IF(OR(R213="",R213&gt;=K213-N(P213)-0.005),"bezahlt","teilbezahlt"),IF(IF(O213="",FALSE,TODAY()&lt;=O213),"Skonto möglich",IF(IF(M213="",FALSE,TODAY()&gt;M213),"überfällig","offen"))))</f>
        <v/>
      </c>
      <c r="V213" s="17">
        <f>IF(H213="","",IF(AND(D213&lt;&gt;"",COUNTIFS(E$7:E$506,E213,D$7:D$506,D213)&gt;1),"doppelt erfasst?",IF(AND(W213="ja",Y213=""),"XML-Datei ablegen",IF(X213&lt;&gt;"ja","Pflichtangaben prüfen",""))))</f>
        <v/>
      </c>
      <c r="W213" s="18" t="n"/>
      <c r="X213" s="18" t="n"/>
      <c r="Y213" s="11" t="n"/>
    </row>
    <row r="214">
      <c r="A214" s="9">
        <f>IF(E214="","",COUNTA(E$7:E214))</f>
        <v/>
      </c>
      <c r="B214" s="10" t="n"/>
      <c r="C214" s="10" t="n"/>
      <c r="D214" s="11" t="n"/>
      <c r="E214" s="11" t="n"/>
      <c r="F214" s="11" t="n"/>
      <c r="G214" s="11" t="n"/>
      <c r="H214" s="12" t="n"/>
      <c r="I214" s="13" t="n"/>
      <c r="J214" s="14">
        <f>IF(H214="","",ROUND(H214*I214,2))</f>
        <v/>
      </c>
      <c r="K214" s="14">
        <f>IF(H214="","",H214+N(J214))</f>
        <v/>
      </c>
      <c r="L214" s="9">
        <f>IF(E214="","",IFERROR(IF(INDEX(Lieferanten!$B$6:$B$205,MATCH(E214,Lieferanten!$A$6:$A$205,0))="",Einstellungen!$A$5,INDEX(Lieferanten!$B$6:$B$205,MATCH(E214,Lieferanten!$A$6:$A$205,0))),Einstellungen!$A$5))</f>
        <v/>
      </c>
      <c r="M214" s="15">
        <f>IF(C214="","",IF(N214&lt;&gt;"",N214,C214+L214))</f>
        <v/>
      </c>
      <c r="N214" s="10" t="n"/>
      <c r="O214" s="15">
        <f>IF(C214="","",IFERROR(IF(OR(INDEX(Lieferanten!$C$6:$C$205,MATCH(E214,Lieferanten!$A$6:$A$205,0))="",INDEX(Lieferanten!$D$6:$D$205,MATCH(E214,Lieferanten!$A$6:$A$205,0))=""),"",C214+INDEX(Lieferanten!$D$6:$D$205,MATCH(E214,Lieferanten!$A$6:$A$205,0))),""))</f>
        <v/>
      </c>
      <c r="P214" s="14">
        <f>IF(OR(H214="",O214=""),"",ROUND(K214*INDEX(Lieferanten!$C$6:$C$205,MATCH(E214,Lieferanten!$A$6:$A$205,0)),2))</f>
        <v/>
      </c>
      <c r="Q214" s="10" t="n"/>
      <c r="R214" s="12" t="n"/>
      <c r="S214" s="11" t="n"/>
      <c r="T214" s="14">
        <f>IF(H214="","",IF(U214="bezahlt",0,K214-N(R214)))</f>
        <v/>
      </c>
      <c r="U214" s="16">
        <f>IF(H214="","",IF(Q214&lt;&gt;"",IF(OR(R214="",R214&gt;=K214-N(P214)-0.005),"bezahlt","teilbezahlt"),IF(IF(O214="",FALSE,TODAY()&lt;=O214),"Skonto möglich",IF(IF(M214="",FALSE,TODAY()&gt;M214),"überfällig","offen"))))</f>
        <v/>
      </c>
      <c r="V214" s="17">
        <f>IF(H214="","",IF(AND(D214&lt;&gt;"",COUNTIFS(E$7:E$506,E214,D$7:D$506,D214)&gt;1),"doppelt erfasst?",IF(AND(W214="ja",Y214=""),"XML-Datei ablegen",IF(X214&lt;&gt;"ja","Pflichtangaben prüfen",""))))</f>
        <v/>
      </c>
      <c r="W214" s="18" t="n"/>
      <c r="X214" s="18" t="n"/>
      <c r="Y214" s="11" t="n"/>
    </row>
    <row r="215">
      <c r="A215" s="9">
        <f>IF(E215="","",COUNTA(E$7:E215))</f>
        <v/>
      </c>
      <c r="B215" s="10" t="n"/>
      <c r="C215" s="10" t="n"/>
      <c r="D215" s="11" t="n"/>
      <c r="E215" s="11" t="n"/>
      <c r="F215" s="11" t="n"/>
      <c r="G215" s="11" t="n"/>
      <c r="H215" s="12" t="n"/>
      <c r="I215" s="13" t="n"/>
      <c r="J215" s="14">
        <f>IF(H215="","",ROUND(H215*I215,2))</f>
        <v/>
      </c>
      <c r="K215" s="14">
        <f>IF(H215="","",H215+N(J215))</f>
        <v/>
      </c>
      <c r="L215" s="9">
        <f>IF(E215="","",IFERROR(IF(INDEX(Lieferanten!$B$6:$B$205,MATCH(E215,Lieferanten!$A$6:$A$205,0))="",Einstellungen!$A$5,INDEX(Lieferanten!$B$6:$B$205,MATCH(E215,Lieferanten!$A$6:$A$205,0))),Einstellungen!$A$5))</f>
        <v/>
      </c>
      <c r="M215" s="15">
        <f>IF(C215="","",IF(N215&lt;&gt;"",N215,C215+L215))</f>
        <v/>
      </c>
      <c r="N215" s="10" t="n"/>
      <c r="O215" s="15">
        <f>IF(C215="","",IFERROR(IF(OR(INDEX(Lieferanten!$C$6:$C$205,MATCH(E215,Lieferanten!$A$6:$A$205,0))="",INDEX(Lieferanten!$D$6:$D$205,MATCH(E215,Lieferanten!$A$6:$A$205,0))=""),"",C215+INDEX(Lieferanten!$D$6:$D$205,MATCH(E215,Lieferanten!$A$6:$A$205,0))),""))</f>
        <v/>
      </c>
      <c r="P215" s="14">
        <f>IF(OR(H215="",O215=""),"",ROUND(K215*INDEX(Lieferanten!$C$6:$C$205,MATCH(E215,Lieferanten!$A$6:$A$205,0)),2))</f>
        <v/>
      </c>
      <c r="Q215" s="10" t="n"/>
      <c r="R215" s="12" t="n"/>
      <c r="S215" s="11" t="n"/>
      <c r="T215" s="14">
        <f>IF(H215="","",IF(U215="bezahlt",0,K215-N(R215)))</f>
        <v/>
      </c>
      <c r="U215" s="16">
        <f>IF(H215="","",IF(Q215&lt;&gt;"",IF(OR(R215="",R215&gt;=K215-N(P215)-0.005),"bezahlt","teilbezahlt"),IF(IF(O215="",FALSE,TODAY()&lt;=O215),"Skonto möglich",IF(IF(M215="",FALSE,TODAY()&gt;M215),"überfällig","offen"))))</f>
        <v/>
      </c>
      <c r="V215" s="17">
        <f>IF(H215="","",IF(AND(D215&lt;&gt;"",COUNTIFS(E$7:E$506,E215,D$7:D$506,D215)&gt;1),"doppelt erfasst?",IF(AND(W215="ja",Y215=""),"XML-Datei ablegen",IF(X215&lt;&gt;"ja","Pflichtangaben prüfen",""))))</f>
        <v/>
      </c>
      <c r="W215" s="18" t="n"/>
      <c r="X215" s="18" t="n"/>
      <c r="Y215" s="11" t="n"/>
    </row>
    <row r="216">
      <c r="A216" s="9">
        <f>IF(E216="","",COUNTA(E$7:E216))</f>
        <v/>
      </c>
      <c r="B216" s="10" t="n"/>
      <c r="C216" s="10" t="n"/>
      <c r="D216" s="11" t="n"/>
      <c r="E216" s="11" t="n"/>
      <c r="F216" s="11" t="n"/>
      <c r="G216" s="11" t="n"/>
      <c r="H216" s="12" t="n"/>
      <c r="I216" s="13" t="n"/>
      <c r="J216" s="14">
        <f>IF(H216="","",ROUND(H216*I216,2))</f>
        <v/>
      </c>
      <c r="K216" s="14">
        <f>IF(H216="","",H216+N(J216))</f>
        <v/>
      </c>
      <c r="L216" s="9">
        <f>IF(E216="","",IFERROR(IF(INDEX(Lieferanten!$B$6:$B$205,MATCH(E216,Lieferanten!$A$6:$A$205,0))="",Einstellungen!$A$5,INDEX(Lieferanten!$B$6:$B$205,MATCH(E216,Lieferanten!$A$6:$A$205,0))),Einstellungen!$A$5))</f>
        <v/>
      </c>
      <c r="M216" s="15">
        <f>IF(C216="","",IF(N216&lt;&gt;"",N216,C216+L216))</f>
        <v/>
      </c>
      <c r="N216" s="10" t="n"/>
      <c r="O216" s="15">
        <f>IF(C216="","",IFERROR(IF(OR(INDEX(Lieferanten!$C$6:$C$205,MATCH(E216,Lieferanten!$A$6:$A$205,0))="",INDEX(Lieferanten!$D$6:$D$205,MATCH(E216,Lieferanten!$A$6:$A$205,0))=""),"",C216+INDEX(Lieferanten!$D$6:$D$205,MATCH(E216,Lieferanten!$A$6:$A$205,0))),""))</f>
        <v/>
      </c>
      <c r="P216" s="14">
        <f>IF(OR(H216="",O216=""),"",ROUND(K216*INDEX(Lieferanten!$C$6:$C$205,MATCH(E216,Lieferanten!$A$6:$A$205,0)),2))</f>
        <v/>
      </c>
      <c r="Q216" s="10" t="n"/>
      <c r="R216" s="12" t="n"/>
      <c r="S216" s="11" t="n"/>
      <c r="T216" s="14">
        <f>IF(H216="","",IF(U216="bezahlt",0,K216-N(R216)))</f>
        <v/>
      </c>
      <c r="U216" s="16">
        <f>IF(H216="","",IF(Q216&lt;&gt;"",IF(OR(R216="",R216&gt;=K216-N(P216)-0.005),"bezahlt","teilbezahlt"),IF(IF(O216="",FALSE,TODAY()&lt;=O216),"Skonto möglich",IF(IF(M216="",FALSE,TODAY()&gt;M216),"überfällig","offen"))))</f>
        <v/>
      </c>
      <c r="V216" s="17">
        <f>IF(H216="","",IF(AND(D216&lt;&gt;"",COUNTIFS(E$7:E$506,E216,D$7:D$506,D216)&gt;1),"doppelt erfasst?",IF(AND(W216="ja",Y216=""),"XML-Datei ablegen",IF(X216&lt;&gt;"ja","Pflichtangaben prüfen",""))))</f>
        <v/>
      </c>
      <c r="W216" s="18" t="n"/>
      <c r="X216" s="18" t="n"/>
      <c r="Y216" s="11" t="n"/>
    </row>
    <row r="217">
      <c r="A217" s="9">
        <f>IF(E217="","",COUNTA(E$7:E217))</f>
        <v/>
      </c>
      <c r="B217" s="10" t="n"/>
      <c r="C217" s="10" t="n"/>
      <c r="D217" s="11" t="n"/>
      <c r="E217" s="11" t="n"/>
      <c r="F217" s="11" t="n"/>
      <c r="G217" s="11" t="n"/>
      <c r="H217" s="12" t="n"/>
      <c r="I217" s="13" t="n"/>
      <c r="J217" s="14">
        <f>IF(H217="","",ROUND(H217*I217,2))</f>
        <v/>
      </c>
      <c r="K217" s="14">
        <f>IF(H217="","",H217+N(J217))</f>
        <v/>
      </c>
      <c r="L217" s="9">
        <f>IF(E217="","",IFERROR(IF(INDEX(Lieferanten!$B$6:$B$205,MATCH(E217,Lieferanten!$A$6:$A$205,0))="",Einstellungen!$A$5,INDEX(Lieferanten!$B$6:$B$205,MATCH(E217,Lieferanten!$A$6:$A$205,0))),Einstellungen!$A$5))</f>
        <v/>
      </c>
      <c r="M217" s="15">
        <f>IF(C217="","",IF(N217&lt;&gt;"",N217,C217+L217))</f>
        <v/>
      </c>
      <c r="N217" s="10" t="n"/>
      <c r="O217" s="15">
        <f>IF(C217="","",IFERROR(IF(OR(INDEX(Lieferanten!$C$6:$C$205,MATCH(E217,Lieferanten!$A$6:$A$205,0))="",INDEX(Lieferanten!$D$6:$D$205,MATCH(E217,Lieferanten!$A$6:$A$205,0))=""),"",C217+INDEX(Lieferanten!$D$6:$D$205,MATCH(E217,Lieferanten!$A$6:$A$205,0))),""))</f>
        <v/>
      </c>
      <c r="P217" s="14">
        <f>IF(OR(H217="",O217=""),"",ROUND(K217*INDEX(Lieferanten!$C$6:$C$205,MATCH(E217,Lieferanten!$A$6:$A$205,0)),2))</f>
        <v/>
      </c>
      <c r="Q217" s="10" t="n"/>
      <c r="R217" s="12" t="n"/>
      <c r="S217" s="11" t="n"/>
      <c r="T217" s="14">
        <f>IF(H217="","",IF(U217="bezahlt",0,K217-N(R217)))</f>
        <v/>
      </c>
      <c r="U217" s="16">
        <f>IF(H217="","",IF(Q217&lt;&gt;"",IF(OR(R217="",R217&gt;=K217-N(P217)-0.005),"bezahlt","teilbezahlt"),IF(IF(O217="",FALSE,TODAY()&lt;=O217),"Skonto möglich",IF(IF(M217="",FALSE,TODAY()&gt;M217),"überfällig","offen"))))</f>
        <v/>
      </c>
      <c r="V217" s="17">
        <f>IF(H217="","",IF(AND(D217&lt;&gt;"",COUNTIFS(E$7:E$506,E217,D$7:D$506,D217)&gt;1),"doppelt erfasst?",IF(AND(W217="ja",Y217=""),"XML-Datei ablegen",IF(X217&lt;&gt;"ja","Pflichtangaben prüfen",""))))</f>
        <v/>
      </c>
      <c r="W217" s="18" t="n"/>
      <c r="X217" s="18" t="n"/>
      <c r="Y217" s="11" t="n"/>
    </row>
    <row r="218">
      <c r="A218" s="9">
        <f>IF(E218="","",COUNTA(E$7:E218))</f>
        <v/>
      </c>
      <c r="B218" s="10" t="n"/>
      <c r="C218" s="10" t="n"/>
      <c r="D218" s="11" t="n"/>
      <c r="E218" s="11" t="n"/>
      <c r="F218" s="11" t="n"/>
      <c r="G218" s="11" t="n"/>
      <c r="H218" s="12" t="n"/>
      <c r="I218" s="13" t="n"/>
      <c r="J218" s="14">
        <f>IF(H218="","",ROUND(H218*I218,2))</f>
        <v/>
      </c>
      <c r="K218" s="14">
        <f>IF(H218="","",H218+N(J218))</f>
        <v/>
      </c>
      <c r="L218" s="9">
        <f>IF(E218="","",IFERROR(IF(INDEX(Lieferanten!$B$6:$B$205,MATCH(E218,Lieferanten!$A$6:$A$205,0))="",Einstellungen!$A$5,INDEX(Lieferanten!$B$6:$B$205,MATCH(E218,Lieferanten!$A$6:$A$205,0))),Einstellungen!$A$5))</f>
        <v/>
      </c>
      <c r="M218" s="15">
        <f>IF(C218="","",IF(N218&lt;&gt;"",N218,C218+L218))</f>
        <v/>
      </c>
      <c r="N218" s="10" t="n"/>
      <c r="O218" s="15">
        <f>IF(C218="","",IFERROR(IF(OR(INDEX(Lieferanten!$C$6:$C$205,MATCH(E218,Lieferanten!$A$6:$A$205,0))="",INDEX(Lieferanten!$D$6:$D$205,MATCH(E218,Lieferanten!$A$6:$A$205,0))=""),"",C218+INDEX(Lieferanten!$D$6:$D$205,MATCH(E218,Lieferanten!$A$6:$A$205,0))),""))</f>
        <v/>
      </c>
      <c r="P218" s="14">
        <f>IF(OR(H218="",O218=""),"",ROUND(K218*INDEX(Lieferanten!$C$6:$C$205,MATCH(E218,Lieferanten!$A$6:$A$205,0)),2))</f>
        <v/>
      </c>
      <c r="Q218" s="10" t="n"/>
      <c r="R218" s="12" t="n"/>
      <c r="S218" s="11" t="n"/>
      <c r="T218" s="14">
        <f>IF(H218="","",IF(U218="bezahlt",0,K218-N(R218)))</f>
        <v/>
      </c>
      <c r="U218" s="16">
        <f>IF(H218="","",IF(Q218&lt;&gt;"",IF(OR(R218="",R218&gt;=K218-N(P218)-0.005),"bezahlt","teilbezahlt"),IF(IF(O218="",FALSE,TODAY()&lt;=O218),"Skonto möglich",IF(IF(M218="",FALSE,TODAY()&gt;M218),"überfällig","offen"))))</f>
        <v/>
      </c>
      <c r="V218" s="17">
        <f>IF(H218="","",IF(AND(D218&lt;&gt;"",COUNTIFS(E$7:E$506,E218,D$7:D$506,D218)&gt;1),"doppelt erfasst?",IF(AND(W218="ja",Y218=""),"XML-Datei ablegen",IF(X218&lt;&gt;"ja","Pflichtangaben prüfen",""))))</f>
        <v/>
      </c>
      <c r="W218" s="18" t="n"/>
      <c r="X218" s="18" t="n"/>
      <c r="Y218" s="11" t="n"/>
    </row>
    <row r="219">
      <c r="A219" s="9">
        <f>IF(E219="","",COUNTA(E$7:E219))</f>
        <v/>
      </c>
      <c r="B219" s="10" t="n"/>
      <c r="C219" s="10" t="n"/>
      <c r="D219" s="11" t="n"/>
      <c r="E219" s="11" t="n"/>
      <c r="F219" s="11" t="n"/>
      <c r="G219" s="11" t="n"/>
      <c r="H219" s="12" t="n"/>
      <c r="I219" s="13" t="n"/>
      <c r="J219" s="14">
        <f>IF(H219="","",ROUND(H219*I219,2))</f>
        <v/>
      </c>
      <c r="K219" s="14">
        <f>IF(H219="","",H219+N(J219))</f>
        <v/>
      </c>
      <c r="L219" s="9">
        <f>IF(E219="","",IFERROR(IF(INDEX(Lieferanten!$B$6:$B$205,MATCH(E219,Lieferanten!$A$6:$A$205,0))="",Einstellungen!$A$5,INDEX(Lieferanten!$B$6:$B$205,MATCH(E219,Lieferanten!$A$6:$A$205,0))),Einstellungen!$A$5))</f>
        <v/>
      </c>
      <c r="M219" s="15">
        <f>IF(C219="","",IF(N219&lt;&gt;"",N219,C219+L219))</f>
        <v/>
      </c>
      <c r="N219" s="10" t="n"/>
      <c r="O219" s="15">
        <f>IF(C219="","",IFERROR(IF(OR(INDEX(Lieferanten!$C$6:$C$205,MATCH(E219,Lieferanten!$A$6:$A$205,0))="",INDEX(Lieferanten!$D$6:$D$205,MATCH(E219,Lieferanten!$A$6:$A$205,0))=""),"",C219+INDEX(Lieferanten!$D$6:$D$205,MATCH(E219,Lieferanten!$A$6:$A$205,0))),""))</f>
        <v/>
      </c>
      <c r="P219" s="14">
        <f>IF(OR(H219="",O219=""),"",ROUND(K219*INDEX(Lieferanten!$C$6:$C$205,MATCH(E219,Lieferanten!$A$6:$A$205,0)),2))</f>
        <v/>
      </c>
      <c r="Q219" s="10" t="n"/>
      <c r="R219" s="12" t="n"/>
      <c r="S219" s="11" t="n"/>
      <c r="T219" s="14">
        <f>IF(H219="","",IF(U219="bezahlt",0,K219-N(R219)))</f>
        <v/>
      </c>
      <c r="U219" s="16">
        <f>IF(H219="","",IF(Q219&lt;&gt;"",IF(OR(R219="",R219&gt;=K219-N(P219)-0.005),"bezahlt","teilbezahlt"),IF(IF(O219="",FALSE,TODAY()&lt;=O219),"Skonto möglich",IF(IF(M219="",FALSE,TODAY()&gt;M219),"überfällig","offen"))))</f>
        <v/>
      </c>
      <c r="V219" s="17">
        <f>IF(H219="","",IF(AND(D219&lt;&gt;"",COUNTIFS(E$7:E$506,E219,D$7:D$506,D219)&gt;1),"doppelt erfasst?",IF(AND(W219="ja",Y219=""),"XML-Datei ablegen",IF(X219&lt;&gt;"ja","Pflichtangaben prüfen",""))))</f>
        <v/>
      </c>
      <c r="W219" s="18" t="n"/>
      <c r="X219" s="18" t="n"/>
      <c r="Y219" s="11" t="n"/>
    </row>
    <row r="220">
      <c r="A220" s="9">
        <f>IF(E220="","",COUNTA(E$7:E220))</f>
        <v/>
      </c>
      <c r="B220" s="10" t="n"/>
      <c r="C220" s="10" t="n"/>
      <c r="D220" s="11" t="n"/>
      <c r="E220" s="11" t="n"/>
      <c r="F220" s="11" t="n"/>
      <c r="G220" s="11" t="n"/>
      <c r="H220" s="12" t="n"/>
      <c r="I220" s="13" t="n"/>
      <c r="J220" s="14">
        <f>IF(H220="","",ROUND(H220*I220,2))</f>
        <v/>
      </c>
      <c r="K220" s="14">
        <f>IF(H220="","",H220+N(J220))</f>
        <v/>
      </c>
      <c r="L220" s="9">
        <f>IF(E220="","",IFERROR(IF(INDEX(Lieferanten!$B$6:$B$205,MATCH(E220,Lieferanten!$A$6:$A$205,0))="",Einstellungen!$A$5,INDEX(Lieferanten!$B$6:$B$205,MATCH(E220,Lieferanten!$A$6:$A$205,0))),Einstellungen!$A$5))</f>
        <v/>
      </c>
      <c r="M220" s="15">
        <f>IF(C220="","",IF(N220&lt;&gt;"",N220,C220+L220))</f>
        <v/>
      </c>
      <c r="N220" s="10" t="n"/>
      <c r="O220" s="15">
        <f>IF(C220="","",IFERROR(IF(OR(INDEX(Lieferanten!$C$6:$C$205,MATCH(E220,Lieferanten!$A$6:$A$205,0))="",INDEX(Lieferanten!$D$6:$D$205,MATCH(E220,Lieferanten!$A$6:$A$205,0))=""),"",C220+INDEX(Lieferanten!$D$6:$D$205,MATCH(E220,Lieferanten!$A$6:$A$205,0))),""))</f>
        <v/>
      </c>
      <c r="P220" s="14">
        <f>IF(OR(H220="",O220=""),"",ROUND(K220*INDEX(Lieferanten!$C$6:$C$205,MATCH(E220,Lieferanten!$A$6:$A$205,0)),2))</f>
        <v/>
      </c>
      <c r="Q220" s="10" t="n"/>
      <c r="R220" s="12" t="n"/>
      <c r="S220" s="11" t="n"/>
      <c r="T220" s="14">
        <f>IF(H220="","",IF(U220="bezahlt",0,K220-N(R220)))</f>
        <v/>
      </c>
      <c r="U220" s="16">
        <f>IF(H220="","",IF(Q220&lt;&gt;"",IF(OR(R220="",R220&gt;=K220-N(P220)-0.005),"bezahlt","teilbezahlt"),IF(IF(O220="",FALSE,TODAY()&lt;=O220),"Skonto möglich",IF(IF(M220="",FALSE,TODAY()&gt;M220),"überfällig","offen"))))</f>
        <v/>
      </c>
      <c r="V220" s="17">
        <f>IF(H220="","",IF(AND(D220&lt;&gt;"",COUNTIFS(E$7:E$506,E220,D$7:D$506,D220)&gt;1),"doppelt erfasst?",IF(AND(W220="ja",Y220=""),"XML-Datei ablegen",IF(X220&lt;&gt;"ja","Pflichtangaben prüfen",""))))</f>
        <v/>
      </c>
      <c r="W220" s="18" t="n"/>
      <c r="X220" s="18" t="n"/>
      <c r="Y220" s="11" t="n"/>
    </row>
    <row r="221">
      <c r="A221" s="9">
        <f>IF(E221="","",COUNTA(E$7:E221))</f>
        <v/>
      </c>
      <c r="B221" s="10" t="n"/>
      <c r="C221" s="10" t="n"/>
      <c r="D221" s="11" t="n"/>
      <c r="E221" s="11" t="n"/>
      <c r="F221" s="11" t="n"/>
      <c r="G221" s="11" t="n"/>
      <c r="H221" s="12" t="n"/>
      <c r="I221" s="13" t="n"/>
      <c r="J221" s="14">
        <f>IF(H221="","",ROUND(H221*I221,2))</f>
        <v/>
      </c>
      <c r="K221" s="14">
        <f>IF(H221="","",H221+N(J221))</f>
        <v/>
      </c>
      <c r="L221" s="9">
        <f>IF(E221="","",IFERROR(IF(INDEX(Lieferanten!$B$6:$B$205,MATCH(E221,Lieferanten!$A$6:$A$205,0))="",Einstellungen!$A$5,INDEX(Lieferanten!$B$6:$B$205,MATCH(E221,Lieferanten!$A$6:$A$205,0))),Einstellungen!$A$5))</f>
        <v/>
      </c>
      <c r="M221" s="15">
        <f>IF(C221="","",IF(N221&lt;&gt;"",N221,C221+L221))</f>
        <v/>
      </c>
      <c r="N221" s="10" t="n"/>
      <c r="O221" s="15">
        <f>IF(C221="","",IFERROR(IF(OR(INDEX(Lieferanten!$C$6:$C$205,MATCH(E221,Lieferanten!$A$6:$A$205,0))="",INDEX(Lieferanten!$D$6:$D$205,MATCH(E221,Lieferanten!$A$6:$A$205,0))=""),"",C221+INDEX(Lieferanten!$D$6:$D$205,MATCH(E221,Lieferanten!$A$6:$A$205,0))),""))</f>
        <v/>
      </c>
      <c r="P221" s="14">
        <f>IF(OR(H221="",O221=""),"",ROUND(K221*INDEX(Lieferanten!$C$6:$C$205,MATCH(E221,Lieferanten!$A$6:$A$205,0)),2))</f>
        <v/>
      </c>
      <c r="Q221" s="10" t="n"/>
      <c r="R221" s="12" t="n"/>
      <c r="S221" s="11" t="n"/>
      <c r="T221" s="14">
        <f>IF(H221="","",IF(U221="bezahlt",0,K221-N(R221)))</f>
        <v/>
      </c>
      <c r="U221" s="16">
        <f>IF(H221="","",IF(Q221&lt;&gt;"",IF(OR(R221="",R221&gt;=K221-N(P221)-0.005),"bezahlt","teilbezahlt"),IF(IF(O221="",FALSE,TODAY()&lt;=O221),"Skonto möglich",IF(IF(M221="",FALSE,TODAY()&gt;M221),"überfällig","offen"))))</f>
        <v/>
      </c>
      <c r="V221" s="17">
        <f>IF(H221="","",IF(AND(D221&lt;&gt;"",COUNTIFS(E$7:E$506,E221,D$7:D$506,D221)&gt;1),"doppelt erfasst?",IF(AND(W221="ja",Y221=""),"XML-Datei ablegen",IF(X221&lt;&gt;"ja","Pflichtangaben prüfen",""))))</f>
        <v/>
      </c>
      <c r="W221" s="18" t="n"/>
      <c r="X221" s="18" t="n"/>
      <c r="Y221" s="11" t="n"/>
    </row>
    <row r="222">
      <c r="A222" s="9">
        <f>IF(E222="","",COUNTA(E$7:E222))</f>
        <v/>
      </c>
      <c r="B222" s="10" t="n"/>
      <c r="C222" s="10" t="n"/>
      <c r="D222" s="11" t="n"/>
      <c r="E222" s="11" t="n"/>
      <c r="F222" s="11" t="n"/>
      <c r="G222" s="11" t="n"/>
      <c r="H222" s="12" t="n"/>
      <c r="I222" s="13" t="n"/>
      <c r="J222" s="14">
        <f>IF(H222="","",ROUND(H222*I222,2))</f>
        <v/>
      </c>
      <c r="K222" s="14">
        <f>IF(H222="","",H222+N(J222))</f>
        <v/>
      </c>
      <c r="L222" s="9">
        <f>IF(E222="","",IFERROR(IF(INDEX(Lieferanten!$B$6:$B$205,MATCH(E222,Lieferanten!$A$6:$A$205,0))="",Einstellungen!$A$5,INDEX(Lieferanten!$B$6:$B$205,MATCH(E222,Lieferanten!$A$6:$A$205,0))),Einstellungen!$A$5))</f>
        <v/>
      </c>
      <c r="M222" s="15">
        <f>IF(C222="","",IF(N222&lt;&gt;"",N222,C222+L222))</f>
        <v/>
      </c>
      <c r="N222" s="10" t="n"/>
      <c r="O222" s="15">
        <f>IF(C222="","",IFERROR(IF(OR(INDEX(Lieferanten!$C$6:$C$205,MATCH(E222,Lieferanten!$A$6:$A$205,0))="",INDEX(Lieferanten!$D$6:$D$205,MATCH(E222,Lieferanten!$A$6:$A$205,0))=""),"",C222+INDEX(Lieferanten!$D$6:$D$205,MATCH(E222,Lieferanten!$A$6:$A$205,0))),""))</f>
        <v/>
      </c>
      <c r="P222" s="14">
        <f>IF(OR(H222="",O222=""),"",ROUND(K222*INDEX(Lieferanten!$C$6:$C$205,MATCH(E222,Lieferanten!$A$6:$A$205,0)),2))</f>
        <v/>
      </c>
      <c r="Q222" s="10" t="n"/>
      <c r="R222" s="12" t="n"/>
      <c r="S222" s="11" t="n"/>
      <c r="T222" s="14">
        <f>IF(H222="","",IF(U222="bezahlt",0,K222-N(R222)))</f>
        <v/>
      </c>
      <c r="U222" s="16">
        <f>IF(H222="","",IF(Q222&lt;&gt;"",IF(OR(R222="",R222&gt;=K222-N(P222)-0.005),"bezahlt","teilbezahlt"),IF(IF(O222="",FALSE,TODAY()&lt;=O222),"Skonto möglich",IF(IF(M222="",FALSE,TODAY()&gt;M222),"überfällig","offen"))))</f>
        <v/>
      </c>
      <c r="V222" s="17">
        <f>IF(H222="","",IF(AND(D222&lt;&gt;"",COUNTIFS(E$7:E$506,E222,D$7:D$506,D222)&gt;1),"doppelt erfasst?",IF(AND(W222="ja",Y222=""),"XML-Datei ablegen",IF(X222&lt;&gt;"ja","Pflichtangaben prüfen",""))))</f>
        <v/>
      </c>
      <c r="W222" s="18" t="n"/>
      <c r="X222" s="18" t="n"/>
      <c r="Y222" s="11" t="n"/>
    </row>
    <row r="223">
      <c r="A223" s="9">
        <f>IF(E223="","",COUNTA(E$7:E223))</f>
        <v/>
      </c>
      <c r="B223" s="10" t="n"/>
      <c r="C223" s="10" t="n"/>
      <c r="D223" s="11" t="n"/>
      <c r="E223" s="11" t="n"/>
      <c r="F223" s="11" t="n"/>
      <c r="G223" s="11" t="n"/>
      <c r="H223" s="12" t="n"/>
      <c r="I223" s="13" t="n"/>
      <c r="J223" s="14">
        <f>IF(H223="","",ROUND(H223*I223,2))</f>
        <v/>
      </c>
      <c r="K223" s="14">
        <f>IF(H223="","",H223+N(J223))</f>
        <v/>
      </c>
      <c r="L223" s="9">
        <f>IF(E223="","",IFERROR(IF(INDEX(Lieferanten!$B$6:$B$205,MATCH(E223,Lieferanten!$A$6:$A$205,0))="",Einstellungen!$A$5,INDEX(Lieferanten!$B$6:$B$205,MATCH(E223,Lieferanten!$A$6:$A$205,0))),Einstellungen!$A$5))</f>
        <v/>
      </c>
      <c r="M223" s="15">
        <f>IF(C223="","",IF(N223&lt;&gt;"",N223,C223+L223))</f>
        <v/>
      </c>
      <c r="N223" s="10" t="n"/>
      <c r="O223" s="15">
        <f>IF(C223="","",IFERROR(IF(OR(INDEX(Lieferanten!$C$6:$C$205,MATCH(E223,Lieferanten!$A$6:$A$205,0))="",INDEX(Lieferanten!$D$6:$D$205,MATCH(E223,Lieferanten!$A$6:$A$205,0))=""),"",C223+INDEX(Lieferanten!$D$6:$D$205,MATCH(E223,Lieferanten!$A$6:$A$205,0))),""))</f>
        <v/>
      </c>
      <c r="P223" s="14">
        <f>IF(OR(H223="",O223=""),"",ROUND(K223*INDEX(Lieferanten!$C$6:$C$205,MATCH(E223,Lieferanten!$A$6:$A$205,0)),2))</f>
        <v/>
      </c>
      <c r="Q223" s="10" t="n"/>
      <c r="R223" s="12" t="n"/>
      <c r="S223" s="11" t="n"/>
      <c r="T223" s="14">
        <f>IF(H223="","",IF(U223="bezahlt",0,K223-N(R223)))</f>
        <v/>
      </c>
      <c r="U223" s="16">
        <f>IF(H223="","",IF(Q223&lt;&gt;"",IF(OR(R223="",R223&gt;=K223-N(P223)-0.005),"bezahlt","teilbezahlt"),IF(IF(O223="",FALSE,TODAY()&lt;=O223),"Skonto möglich",IF(IF(M223="",FALSE,TODAY()&gt;M223),"überfällig","offen"))))</f>
        <v/>
      </c>
      <c r="V223" s="17">
        <f>IF(H223="","",IF(AND(D223&lt;&gt;"",COUNTIFS(E$7:E$506,E223,D$7:D$506,D223)&gt;1),"doppelt erfasst?",IF(AND(W223="ja",Y223=""),"XML-Datei ablegen",IF(X223&lt;&gt;"ja","Pflichtangaben prüfen",""))))</f>
        <v/>
      </c>
      <c r="W223" s="18" t="n"/>
      <c r="X223" s="18" t="n"/>
      <c r="Y223" s="11" t="n"/>
    </row>
    <row r="224">
      <c r="A224" s="9">
        <f>IF(E224="","",COUNTA(E$7:E224))</f>
        <v/>
      </c>
      <c r="B224" s="10" t="n"/>
      <c r="C224" s="10" t="n"/>
      <c r="D224" s="11" t="n"/>
      <c r="E224" s="11" t="n"/>
      <c r="F224" s="11" t="n"/>
      <c r="G224" s="11" t="n"/>
      <c r="H224" s="12" t="n"/>
      <c r="I224" s="13" t="n"/>
      <c r="J224" s="14">
        <f>IF(H224="","",ROUND(H224*I224,2))</f>
        <v/>
      </c>
      <c r="K224" s="14">
        <f>IF(H224="","",H224+N(J224))</f>
        <v/>
      </c>
      <c r="L224" s="9">
        <f>IF(E224="","",IFERROR(IF(INDEX(Lieferanten!$B$6:$B$205,MATCH(E224,Lieferanten!$A$6:$A$205,0))="",Einstellungen!$A$5,INDEX(Lieferanten!$B$6:$B$205,MATCH(E224,Lieferanten!$A$6:$A$205,0))),Einstellungen!$A$5))</f>
        <v/>
      </c>
      <c r="M224" s="15">
        <f>IF(C224="","",IF(N224&lt;&gt;"",N224,C224+L224))</f>
        <v/>
      </c>
      <c r="N224" s="10" t="n"/>
      <c r="O224" s="15">
        <f>IF(C224="","",IFERROR(IF(OR(INDEX(Lieferanten!$C$6:$C$205,MATCH(E224,Lieferanten!$A$6:$A$205,0))="",INDEX(Lieferanten!$D$6:$D$205,MATCH(E224,Lieferanten!$A$6:$A$205,0))=""),"",C224+INDEX(Lieferanten!$D$6:$D$205,MATCH(E224,Lieferanten!$A$6:$A$205,0))),""))</f>
        <v/>
      </c>
      <c r="P224" s="14">
        <f>IF(OR(H224="",O224=""),"",ROUND(K224*INDEX(Lieferanten!$C$6:$C$205,MATCH(E224,Lieferanten!$A$6:$A$205,0)),2))</f>
        <v/>
      </c>
      <c r="Q224" s="10" t="n"/>
      <c r="R224" s="12" t="n"/>
      <c r="S224" s="11" t="n"/>
      <c r="T224" s="14">
        <f>IF(H224="","",IF(U224="bezahlt",0,K224-N(R224)))</f>
        <v/>
      </c>
      <c r="U224" s="16">
        <f>IF(H224="","",IF(Q224&lt;&gt;"",IF(OR(R224="",R224&gt;=K224-N(P224)-0.005),"bezahlt","teilbezahlt"),IF(IF(O224="",FALSE,TODAY()&lt;=O224),"Skonto möglich",IF(IF(M224="",FALSE,TODAY()&gt;M224),"überfällig","offen"))))</f>
        <v/>
      </c>
      <c r="V224" s="17">
        <f>IF(H224="","",IF(AND(D224&lt;&gt;"",COUNTIFS(E$7:E$506,E224,D$7:D$506,D224)&gt;1),"doppelt erfasst?",IF(AND(W224="ja",Y224=""),"XML-Datei ablegen",IF(X224&lt;&gt;"ja","Pflichtangaben prüfen",""))))</f>
        <v/>
      </c>
      <c r="W224" s="18" t="n"/>
      <c r="X224" s="18" t="n"/>
      <c r="Y224" s="11" t="n"/>
    </row>
    <row r="225">
      <c r="A225" s="9">
        <f>IF(E225="","",COUNTA(E$7:E225))</f>
        <v/>
      </c>
      <c r="B225" s="10" t="n"/>
      <c r="C225" s="10" t="n"/>
      <c r="D225" s="11" t="n"/>
      <c r="E225" s="11" t="n"/>
      <c r="F225" s="11" t="n"/>
      <c r="G225" s="11" t="n"/>
      <c r="H225" s="12" t="n"/>
      <c r="I225" s="13" t="n"/>
      <c r="J225" s="14">
        <f>IF(H225="","",ROUND(H225*I225,2))</f>
        <v/>
      </c>
      <c r="K225" s="14">
        <f>IF(H225="","",H225+N(J225))</f>
        <v/>
      </c>
      <c r="L225" s="9">
        <f>IF(E225="","",IFERROR(IF(INDEX(Lieferanten!$B$6:$B$205,MATCH(E225,Lieferanten!$A$6:$A$205,0))="",Einstellungen!$A$5,INDEX(Lieferanten!$B$6:$B$205,MATCH(E225,Lieferanten!$A$6:$A$205,0))),Einstellungen!$A$5))</f>
        <v/>
      </c>
      <c r="M225" s="15">
        <f>IF(C225="","",IF(N225&lt;&gt;"",N225,C225+L225))</f>
        <v/>
      </c>
      <c r="N225" s="10" t="n"/>
      <c r="O225" s="15">
        <f>IF(C225="","",IFERROR(IF(OR(INDEX(Lieferanten!$C$6:$C$205,MATCH(E225,Lieferanten!$A$6:$A$205,0))="",INDEX(Lieferanten!$D$6:$D$205,MATCH(E225,Lieferanten!$A$6:$A$205,0))=""),"",C225+INDEX(Lieferanten!$D$6:$D$205,MATCH(E225,Lieferanten!$A$6:$A$205,0))),""))</f>
        <v/>
      </c>
      <c r="P225" s="14">
        <f>IF(OR(H225="",O225=""),"",ROUND(K225*INDEX(Lieferanten!$C$6:$C$205,MATCH(E225,Lieferanten!$A$6:$A$205,0)),2))</f>
        <v/>
      </c>
      <c r="Q225" s="10" t="n"/>
      <c r="R225" s="12" t="n"/>
      <c r="S225" s="11" t="n"/>
      <c r="T225" s="14">
        <f>IF(H225="","",IF(U225="bezahlt",0,K225-N(R225)))</f>
        <v/>
      </c>
      <c r="U225" s="16">
        <f>IF(H225="","",IF(Q225&lt;&gt;"",IF(OR(R225="",R225&gt;=K225-N(P225)-0.005),"bezahlt","teilbezahlt"),IF(IF(O225="",FALSE,TODAY()&lt;=O225),"Skonto möglich",IF(IF(M225="",FALSE,TODAY()&gt;M225),"überfällig","offen"))))</f>
        <v/>
      </c>
      <c r="V225" s="17">
        <f>IF(H225="","",IF(AND(D225&lt;&gt;"",COUNTIFS(E$7:E$506,E225,D$7:D$506,D225)&gt;1),"doppelt erfasst?",IF(AND(W225="ja",Y225=""),"XML-Datei ablegen",IF(X225&lt;&gt;"ja","Pflichtangaben prüfen",""))))</f>
        <v/>
      </c>
      <c r="W225" s="18" t="n"/>
      <c r="X225" s="18" t="n"/>
      <c r="Y225" s="11" t="n"/>
    </row>
    <row r="226">
      <c r="A226" s="9">
        <f>IF(E226="","",COUNTA(E$7:E226))</f>
        <v/>
      </c>
      <c r="B226" s="10" t="n"/>
      <c r="C226" s="10" t="n"/>
      <c r="D226" s="11" t="n"/>
      <c r="E226" s="11" t="n"/>
      <c r="F226" s="11" t="n"/>
      <c r="G226" s="11" t="n"/>
      <c r="H226" s="12" t="n"/>
      <c r="I226" s="13" t="n"/>
      <c r="J226" s="14">
        <f>IF(H226="","",ROUND(H226*I226,2))</f>
        <v/>
      </c>
      <c r="K226" s="14">
        <f>IF(H226="","",H226+N(J226))</f>
        <v/>
      </c>
      <c r="L226" s="9">
        <f>IF(E226="","",IFERROR(IF(INDEX(Lieferanten!$B$6:$B$205,MATCH(E226,Lieferanten!$A$6:$A$205,0))="",Einstellungen!$A$5,INDEX(Lieferanten!$B$6:$B$205,MATCH(E226,Lieferanten!$A$6:$A$205,0))),Einstellungen!$A$5))</f>
        <v/>
      </c>
      <c r="M226" s="15">
        <f>IF(C226="","",IF(N226&lt;&gt;"",N226,C226+L226))</f>
        <v/>
      </c>
      <c r="N226" s="10" t="n"/>
      <c r="O226" s="15">
        <f>IF(C226="","",IFERROR(IF(OR(INDEX(Lieferanten!$C$6:$C$205,MATCH(E226,Lieferanten!$A$6:$A$205,0))="",INDEX(Lieferanten!$D$6:$D$205,MATCH(E226,Lieferanten!$A$6:$A$205,0))=""),"",C226+INDEX(Lieferanten!$D$6:$D$205,MATCH(E226,Lieferanten!$A$6:$A$205,0))),""))</f>
        <v/>
      </c>
      <c r="P226" s="14">
        <f>IF(OR(H226="",O226=""),"",ROUND(K226*INDEX(Lieferanten!$C$6:$C$205,MATCH(E226,Lieferanten!$A$6:$A$205,0)),2))</f>
        <v/>
      </c>
      <c r="Q226" s="10" t="n"/>
      <c r="R226" s="12" t="n"/>
      <c r="S226" s="11" t="n"/>
      <c r="T226" s="14">
        <f>IF(H226="","",IF(U226="bezahlt",0,K226-N(R226)))</f>
        <v/>
      </c>
      <c r="U226" s="16">
        <f>IF(H226="","",IF(Q226&lt;&gt;"",IF(OR(R226="",R226&gt;=K226-N(P226)-0.005),"bezahlt","teilbezahlt"),IF(IF(O226="",FALSE,TODAY()&lt;=O226),"Skonto möglich",IF(IF(M226="",FALSE,TODAY()&gt;M226),"überfällig","offen"))))</f>
        <v/>
      </c>
      <c r="V226" s="17">
        <f>IF(H226="","",IF(AND(D226&lt;&gt;"",COUNTIFS(E$7:E$506,E226,D$7:D$506,D226)&gt;1),"doppelt erfasst?",IF(AND(W226="ja",Y226=""),"XML-Datei ablegen",IF(X226&lt;&gt;"ja","Pflichtangaben prüfen",""))))</f>
        <v/>
      </c>
      <c r="W226" s="18" t="n"/>
      <c r="X226" s="18" t="n"/>
      <c r="Y226" s="11" t="n"/>
    </row>
    <row r="227">
      <c r="A227" s="9">
        <f>IF(E227="","",COUNTA(E$7:E227))</f>
        <v/>
      </c>
      <c r="B227" s="10" t="n"/>
      <c r="C227" s="10" t="n"/>
      <c r="D227" s="11" t="n"/>
      <c r="E227" s="11" t="n"/>
      <c r="F227" s="11" t="n"/>
      <c r="G227" s="11" t="n"/>
      <c r="H227" s="12" t="n"/>
      <c r="I227" s="13" t="n"/>
      <c r="J227" s="14">
        <f>IF(H227="","",ROUND(H227*I227,2))</f>
        <v/>
      </c>
      <c r="K227" s="14">
        <f>IF(H227="","",H227+N(J227))</f>
        <v/>
      </c>
      <c r="L227" s="9">
        <f>IF(E227="","",IFERROR(IF(INDEX(Lieferanten!$B$6:$B$205,MATCH(E227,Lieferanten!$A$6:$A$205,0))="",Einstellungen!$A$5,INDEX(Lieferanten!$B$6:$B$205,MATCH(E227,Lieferanten!$A$6:$A$205,0))),Einstellungen!$A$5))</f>
        <v/>
      </c>
      <c r="M227" s="15">
        <f>IF(C227="","",IF(N227&lt;&gt;"",N227,C227+L227))</f>
        <v/>
      </c>
      <c r="N227" s="10" t="n"/>
      <c r="O227" s="15">
        <f>IF(C227="","",IFERROR(IF(OR(INDEX(Lieferanten!$C$6:$C$205,MATCH(E227,Lieferanten!$A$6:$A$205,0))="",INDEX(Lieferanten!$D$6:$D$205,MATCH(E227,Lieferanten!$A$6:$A$205,0))=""),"",C227+INDEX(Lieferanten!$D$6:$D$205,MATCH(E227,Lieferanten!$A$6:$A$205,0))),""))</f>
        <v/>
      </c>
      <c r="P227" s="14">
        <f>IF(OR(H227="",O227=""),"",ROUND(K227*INDEX(Lieferanten!$C$6:$C$205,MATCH(E227,Lieferanten!$A$6:$A$205,0)),2))</f>
        <v/>
      </c>
      <c r="Q227" s="10" t="n"/>
      <c r="R227" s="12" t="n"/>
      <c r="S227" s="11" t="n"/>
      <c r="T227" s="14">
        <f>IF(H227="","",IF(U227="bezahlt",0,K227-N(R227)))</f>
        <v/>
      </c>
      <c r="U227" s="16">
        <f>IF(H227="","",IF(Q227&lt;&gt;"",IF(OR(R227="",R227&gt;=K227-N(P227)-0.005),"bezahlt","teilbezahlt"),IF(IF(O227="",FALSE,TODAY()&lt;=O227),"Skonto möglich",IF(IF(M227="",FALSE,TODAY()&gt;M227),"überfällig","offen"))))</f>
        <v/>
      </c>
      <c r="V227" s="17">
        <f>IF(H227="","",IF(AND(D227&lt;&gt;"",COUNTIFS(E$7:E$506,E227,D$7:D$506,D227)&gt;1),"doppelt erfasst?",IF(AND(W227="ja",Y227=""),"XML-Datei ablegen",IF(X227&lt;&gt;"ja","Pflichtangaben prüfen",""))))</f>
        <v/>
      </c>
      <c r="W227" s="18" t="n"/>
      <c r="X227" s="18" t="n"/>
      <c r="Y227" s="11" t="n"/>
    </row>
    <row r="228">
      <c r="A228" s="9">
        <f>IF(E228="","",COUNTA(E$7:E228))</f>
        <v/>
      </c>
      <c r="B228" s="10" t="n"/>
      <c r="C228" s="10" t="n"/>
      <c r="D228" s="11" t="n"/>
      <c r="E228" s="11" t="n"/>
      <c r="F228" s="11" t="n"/>
      <c r="G228" s="11" t="n"/>
      <c r="H228" s="12" t="n"/>
      <c r="I228" s="13" t="n"/>
      <c r="J228" s="14">
        <f>IF(H228="","",ROUND(H228*I228,2))</f>
        <v/>
      </c>
      <c r="K228" s="14">
        <f>IF(H228="","",H228+N(J228))</f>
        <v/>
      </c>
      <c r="L228" s="9">
        <f>IF(E228="","",IFERROR(IF(INDEX(Lieferanten!$B$6:$B$205,MATCH(E228,Lieferanten!$A$6:$A$205,0))="",Einstellungen!$A$5,INDEX(Lieferanten!$B$6:$B$205,MATCH(E228,Lieferanten!$A$6:$A$205,0))),Einstellungen!$A$5))</f>
        <v/>
      </c>
      <c r="M228" s="15">
        <f>IF(C228="","",IF(N228&lt;&gt;"",N228,C228+L228))</f>
        <v/>
      </c>
      <c r="N228" s="10" t="n"/>
      <c r="O228" s="15">
        <f>IF(C228="","",IFERROR(IF(OR(INDEX(Lieferanten!$C$6:$C$205,MATCH(E228,Lieferanten!$A$6:$A$205,0))="",INDEX(Lieferanten!$D$6:$D$205,MATCH(E228,Lieferanten!$A$6:$A$205,0))=""),"",C228+INDEX(Lieferanten!$D$6:$D$205,MATCH(E228,Lieferanten!$A$6:$A$205,0))),""))</f>
        <v/>
      </c>
      <c r="P228" s="14">
        <f>IF(OR(H228="",O228=""),"",ROUND(K228*INDEX(Lieferanten!$C$6:$C$205,MATCH(E228,Lieferanten!$A$6:$A$205,0)),2))</f>
        <v/>
      </c>
      <c r="Q228" s="10" t="n"/>
      <c r="R228" s="12" t="n"/>
      <c r="S228" s="11" t="n"/>
      <c r="T228" s="14">
        <f>IF(H228="","",IF(U228="bezahlt",0,K228-N(R228)))</f>
        <v/>
      </c>
      <c r="U228" s="16">
        <f>IF(H228="","",IF(Q228&lt;&gt;"",IF(OR(R228="",R228&gt;=K228-N(P228)-0.005),"bezahlt","teilbezahlt"),IF(IF(O228="",FALSE,TODAY()&lt;=O228),"Skonto möglich",IF(IF(M228="",FALSE,TODAY()&gt;M228),"überfällig","offen"))))</f>
        <v/>
      </c>
      <c r="V228" s="17">
        <f>IF(H228="","",IF(AND(D228&lt;&gt;"",COUNTIFS(E$7:E$506,E228,D$7:D$506,D228)&gt;1),"doppelt erfasst?",IF(AND(W228="ja",Y228=""),"XML-Datei ablegen",IF(X228&lt;&gt;"ja","Pflichtangaben prüfen",""))))</f>
        <v/>
      </c>
      <c r="W228" s="18" t="n"/>
      <c r="X228" s="18" t="n"/>
      <c r="Y228" s="11" t="n"/>
    </row>
    <row r="229">
      <c r="A229" s="9">
        <f>IF(E229="","",COUNTA(E$7:E229))</f>
        <v/>
      </c>
      <c r="B229" s="10" t="n"/>
      <c r="C229" s="10" t="n"/>
      <c r="D229" s="11" t="n"/>
      <c r="E229" s="11" t="n"/>
      <c r="F229" s="11" t="n"/>
      <c r="G229" s="11" t="n"/>
      <c r="H229" s="12" t="n"/>
      <c r="I229" s="13" t="n"/>
      <c r="J229" s="14">
        <f>IF(H229="","",ROUND(H229*I229,2))</f>
        <v/>
      </c>
      <c r="K229" s="14">
        <f>IF(H229="","",H229+N(J229))</f>
        <v/>
      </c>
      <c r="L229" s="9">
        <f>IF(E229="","",IFERROR(IF(INDEX(Lieferanten!$B$6:$B$205,MATCH(E229,Lieferanten!$A$6:$A$205,0))="",Einstellungen!$A$5,INDEX(Lieferanten!$B$6:$B$205,MATCH(E229,Lieferanten!$A$6:$A$205,0))),Einstellungen!$A$5))</f>
        <v/>
      </c>
      <c r="M229" s="15">
        <f>IF(C229="","",IF(N229&lt;&gt;"",N229,C229+L229))</f>
        <v/>
      </c>
      <c r="N229" s="10" t="n"/>
      <c r="O229" s="15">
        <f>IF(C229="","",IFERROR(IF(OR(INDEX(Lieferanten!$C$6:$C$205,MATCH(E229,Lieferanten!$A$6:$A$205,0))="",INDEX(Lieferanten!$D$6:$D$205,MATCH(E229,Lieferanten!$A$6:$A$205,0))=""),"",C229+INDEX(Lieferanten!$D$6:$D$205,MATCH(E229,Lieferanten!$A$6:$A$205,0))),""))</f>
        <v/>
      </c>
      <c r="P229" s="14">
        <f>IF(OR(H229="",O229=""),"",ROUND(K229*INDEX(Lieferanten!$C$6:$C$205,MATCH(E229,Lieferanten!$A$6:$A$205,0)),2))</f>
        <v/>
      </c>
      <c r="Q229" s="10" t="n"/>
      <c r="R229" s="12" t="n"/>
      <c r="S229" s="11" t="n"/>
      <c r="T229" s="14">
        <f>IF(H229="","",IF(U229="bezahlt",0,K229-N(R229)))</f>
        <v/>
      </c>
      <c r="U229" s="16">
        <f>IF(H229="","",IF(Q229&lt;&gt;"",IF(OR(R229="",R229&gt;=K229-N(P229)-0.005),"bezahlt","teilbezahlt"),IF(IF(O229="",FALSE,TODAY()&lt;=O229),"Skonto möglich",IF(IF(M229="",FALSE,TODAY()&gt;M229),"überfällig","offen"))))</f>
        <v/>
      </c>
      <c r="V229" s="17">
        <f>IF(H229="","",IF(AND(D229&lt;&gt;"",COUNTIFS(E$7:E$506,E229,D$7:D$506,D229)&gt;1),"doppelt erfasst?",IF(AND(W229="ja",Y229=""),"XML-Datei ablegen",IF(X229&lt;&gt;"ja","Pflichtangaben prüfen",""))))</f>
        <v/>
      </c>
      <c r="W229" s="18" t="n"/>
      <c r="X229" s="18" t="n"/>
      <c r="Y229" s="11" t="n"/>
    </row>
    <row r="230">
      <c r="A230" s="9">
        <f>IF(E230="","",COUNTA(E$7:E230))</f>
        <v/>
      </c>
      <c r="B230" s="10" t="n"/>
      <c r="C230" s="10" t="n"/>
      <c r="D230" s="11" t="n"/>
      <c r="E230" s="11" t="n"/>
      <c r="F230" s="11" t="n"/>
      <c r="G230" s="11" t="n"/>
      <c r="H230" s="12" t="n"/>
      <c r="I230" s="13" t="n"/>
      <c r="J230" s="14">
        <f>IF(H230="","",ROUND(H230*I230,2))</f>
        <v/>
      </c>
      <c r="K230" s="14">
        <f>IF(H230="","",H230+N(J230))</f>
        <v/>
      </c>
      <c r="L230" s="9">
        <f>IF(E230="","",IFERROR(IF(INDEX(Lieferanten!$B$6:$B$205,MATCH(E230,Lieferanten!$A$6:$A$205,0))="",Einstellungen!$A$5,INDEX(Lieferanten!$B$6:$B$205,MATCH(E230,Lieferanten!$A$6:$A$205,0))),Einstellungen!$A$5))</f>
        <v/>
      </c>
      <c r="M230" s="15">
        <f>IF(C230="","",IF(N230&lt;&gt;"",N230,C230+L230))</f>
        <v/>
      </c>
      <c r="N230" s="10" t="n"/>
      <c r="O230" s="15">
        <f>IF(C230="","",IFERROR(IF(OR(INDEX(Lieferanten!$C$6:$C$205,MATCH(E230,Lieferanten!$A$6:$A$205,0))="",INDEX(Lieferanten!$D$6:$D$205,MATCH(E230,Lieferanten!$A$6:$A$205,0))=""),"",C230+INDEX(Lieferanten!$D$6:$D$205,MATCH(E230,Lieferanten!$A$6:$A$205,0))),""))</f>
        <v/>
      </c>
      <c r="P230" s="14">
        <f>IF(OR(H230="",O230=""),"",ROUND(K230*INDEX(Lieferanten!$C$6:$C$205,MATCH(E230,Lieferanten!$A$6:$A$205,0)),2))</f>
        <v/>
      </c>
      <c r="Q230" s="10" t="n"/>
      <c r="R230" s="12" t="n"/>
      <c r="S230" s="11" t="n"/>
      <c r="T230" s="14">
        <f>IF(H230="","",IF(U230="bezahlt",0,K230-N(R230)))</f>
        <v/>
      </c>
      <c r="U230" s="16">
        <f>IF(H230="","",IF(Q230&lt;&gt;"",IF(OR(R230="",R230&gt;=K230-N(P230)-0.005),"bezahlt","teilbezahlt"),IF(IF(O230="",FALSE,TODAY()&lt;=O230),"Skonto möglich",IF(IF(M230="",FALSE,TODAY()&gt;M230),"überfällig","offen"))))</f>
        <v/>
      </c>
      <c r="V230" s="17">
        <f>IF(H230="","",IF(AND(D230&lt;&gt;"",COUNTIFS(E$7:E$506,E230,D$7:D$506,D230)&gt;1),"doppelt erfasst?",IF(AND(W230="ja",Y230=""),"XML-Datei ablegen",IF(X230&lt;&gt;"ja","Pflichtangaben prüfen",""))))</f>
        <v/>
      </c>
      <c r="W230" s="18" t="n"/>
      <c r="X230" s="18" t="n"/>
      <c r="Y230" s="11" t="n"/>
    </row>
    <row r="231">
      <c r="A231" s="9">
        <f>IF(E231="","",COUNTA(E$7:E231))</f>
        <v/>
      </c>
      <c r="B231" s="10" t="n"/>
      <c r="C231" s="10" t="n"/>
      <c r="D231" s="11" t="n"/>
      <c r="E231" s="11" t="n"/>
      <c r="F231" s="11" t="n"/>
      <c r="G231" s="11" t="n"/>
      <c r="H231" s="12" t="n"/>
      <c r="I231" s="13" t="n"/>
      <c r="J231" s="14">
        <f>IF(H231="","",ROUND(H231*I231,2))</f>
        <v/>
      </c>
      <c r="K231" s="14">
        <f>IF(H231="","",H231+N(J231))</f>
        <v/>
      </c>
      <c r="L231" s="9">
        <f>IF(E231="","",IFERROR(IF(INDEX(Lieferanten!$B$6:$B$205,MATCH(E231,Lieferanten!$A$6:$A$205,0))="",Einstellungen!$A$5,INDEX(Lieferanten!$B$6:$B$205,MATCH(E231,Lieferanten!$A$6:$A$205,0))),Einstellungen!$A$5))</f>
        <v/>
      </c>
      <c r="M231" s="15">
        <f>IF(C231="","",IF(N231&lt;&gt;"",N231,C231+L231))</f>
        <v/>
      </c>
      <c r="N231" s="10" t="n"/>
      <c r="O231" s="15">
        <f>IF(C231="","",IFERROR(IF(OR(INDEX(Lieferanten!$C$6:$C$205,MATCH(E231,Lieferanten!$A$6:$A$205,0))="",INDEX(Lieferanten!$D$6:$D$205,MATCH(E231,Lieferanten!$A$6:$A$205,0))=""),"",C231+INDEX(Lieferanten!$D$6:$D$205,MATCH(E231,Lieferanten!$A$6:$A$205,0))),""))</f>
        <v/>
      </c>
      <c r="P231" s="14">
        <f>IF(OR(H231="",O231=""),"",ROUND(K231*INDEX(Lieferanten!$C$6:$C$205,MATCH(E231,Lieferanten!$A$6:$A$205,0)),2))</f>
        <v/>
      </c>
      <c r="Q231" s="10" t="n"/>
      <c r="R231" s="12" t="n"/>
      <c r="S231" s="11" t="n"/>
      <c r="T231" s="14">
        <f>IF(H231="","",IF(U231="bezahlt",0,K231-N(R231)))</f>
        <v/>
      </c>
      <c r="U231" s="16">
        <f>IF(H231="","",IF(Q231&lt;&gt;"",IF(OR(R231="",R231&gt;=K231-N(P231)-0.005),"bezahlt","teilbezahlt"),IF(IF(O231="",FALSE,TODAY()&lt;=O231),"Skonto möglich",IF(IF(M231="",FALSE,TODAY()&gt;M231),"überfällig","offen"))))</f>
        <v/>
      </c>
      <c r="V231" s="17">
        <f>IF(H231="","",IF(AND(D231&lt;&gt;"",COUNTIFS(E$7:E$506,E231,D$7:D$506,D231)&gt;1),"doppelt erfasst?",IF(AND(W231="ja",Y231=""),"XML-Datei ablegen",IF(X231&lt;&gt;"ja","Pflichtangaben prüfen",""))))</f>
        <v/>
      </c>
      <c r="W231" s="18" t="n"/>
      <c r="X231" s="18" t="n"/>
      <c r="Y231" s="11" t="n"/>
    </row>
    <row r="232">
      <c r="A232" s="9">
        <f>IF(E232="","",COUNTA(E$7:E232))</f>
        <v/>
      </c>
      <c r="B232" s="10" t="n"/>
      <c r="C232" s="10" t="n"/>
      <c r="D232" s="11" t="n"/>
      <c r="E232" s="11" t="n"/>
      <c r="F232" s="11" t="n"/>
      <c r="G232" s="11" t="n"/>
      <c r="H232" s="12" t="n"/>
      <c r="I232" s="13" t="n"/>
      <c r="J232" s="14">
        <f>IF(H232="","",ROUND(H232*I232,2))</f>
        <v/>
      </c>
      <c r="K232" s="14">
        <f>IF(H232="","",H232+N(J232))</f>
        <v/>
      </c>
      <c r="L232" s="9">
        <f>IF(E232="","",IFERROR(IF(INDEX(Lieferanten!$B$6:$B$205,MATCH(E232,Lieferanten!$A$6:$A$205,0))="",Einstellungen!$A$5,INDEX(Lieferanten!$B$6:$B$205,MATCH(E232,Lieferanten!$A$6:$A$205,0))),Einstellungen!$A$5))</f>
        <v/>
      </c>
      <c r="M232" s="15">
        <f>IF(C232="","",IF(N232&lt;&gt;"",N232,C232+L232))</f>
        <v/>
      </c>
      <c r="N232" s="10" t="n"/>
      <c r="O232" s="15">
        <f>IF(C232="","",IFERROR(IF(OR(INDEX(Lieferanten!$C$6:$C$205,MATCH(E232,Lieferanten!$A$6:$A$205,0))="",INDEX(Lieferanten!$D$6:$D$205,MATCH(E232,Lieferanten!$A$6:$A$205,0))=""),"",C232+INDEX(Lieferanten!$D$6:$D$205,MATCH(E232,Lieferanten!$A$6:$A$205,0))),""))</f>
        <v/>
      </c>
      <c r="P232" s="14">
        <f>IF(OR(H232="",O232=""),"",ROUND(K232*INDEX(Lieferanten!$C$6:$C$205,MATCH(E232,Lieferanten!$A$6:$A$205,0)),2))</f>
        <v/>
      </c>
      <c r="Q232" s="10" t="n"/>
      <c r="R232" s="12" t="n"/>
      <c r="S232" s="11" t="n"/>
      <c r="T232" s="14">
        <f>IF(H232="","",IF(U232="bezahlt",0,K232-N(R232)))</f>
        <v/>
      </c>
      <c r="U232" s="16">
        <f>IF(H232="","",IF(Q232&lt;&gt;"",IF(OR(R232="",R232&gt;=K232-N(P232)-0.005),"bezahlt","teilbezahlt"),IF(IF(O232="",FALSE,TODAY()&lt;=O232),"Skonto möglich",IF(IF(M232="",FALSE,TODAY()&gt;M232),"überfällig","offen"))))</f>
        <v/>
      </c>
      <c r="V232" s="17">
        <f>IF(H232="","",IF(AND(D232&lt;&gt;"",COUNTIFS(E$7:E$506,E232,D$7:D$506,D232)&gt;1),"doppelt erfasst?",IF(AND(W232="ja",Y232=""),"XML-Datei ablegen",IF(X232&lt;&gt;"ja","Pflichtangaben prüfen",""))))</f>
        <v/>
      </c>
      <c r="W232" s="18" t="n"/>
      <c r="X232" s="18" t="n"/>
      <c r="Y232" s="11" t="n"/>
    </row>
    <row r="233">
      <c r="A233" s="9">
        <f>IF(E233="","",COUNTA(E$7:E233))</f>
        <v/>
      </c>
      <c r="B233" s="10" t="n"/>
      <c r="C233" s="10" t="n"/>
      <c r="D233" s="11" t="n"/>
      <c r="E233" s="11" t="n"/>
      <c r="F233" s="11" t="n"/>
      <c r="G233" s="11" t="n"/>
      <c r="H233" s="12" t="n"/>
      <c r="I233" s="13" t="n"/>
      <c r="J233" s="14">
        <f>IF(H233="","",ROUND(H233*I233,2))</f>
        <v/>
      </c>
      <c r="K233" s="14">
        <f>IF(H233="","",H233+N(J233))</f>
        <v/>
      </c>
      <c r="L233" s="9">
        <f>IF(E233="","",IFERROR(IF(INDEX(Lieferanten!$B$6:$B$205,MATCH(E233,Lieferanten!$A$6:$A$205,0))="",Einstellungen!$A$5,INDEX(Lieferanten!$B$6:$B$205,MATCH(E233,Lieferanten!$A$6:$A$205,0))),Einstellungen!$A$5))</f>
        <v/>
      </c>
      <c r="M233" s="15">
        <f>IF(C233="","",IF(N233&lt;&gt;"",N233,C233+L233))</f>
        <v/>
      </c>
      <c r="N233" s="10" t="n"/>
      <c r="O233" s="15">
        <f>IF(C233="","",IFERROR(IF(OR(INDEX(Lieferanten!$C$6:$C$205,MATCH(E233,Lieferanten!$A$6:$A$205,0))="",INDEX(Lieferanten!$D$6:$D$205,MATCH(E233,Lieferanten!$A$6:$A$205,0))=""),"",C233+INDEX(Lieferanten!$D$6:$D$205,MATCH(E233,Lieferanten!$A$6:$A$205,0))),""))</f>
        <v/>
      </c>
      <c r="P233" s="14">
        <f>IF(OR(H233="",O233=""),"",ROUND(K233*INDEX(Lieferanten!$C$6:$C$205,MATCH(E233,Lieferanten!$A$6:$A$205,0)),2))</f>
        <v/>
      </c>
      <c r="Q233" s="10" t="n"/>
      <c r="R233" s="12" t="n"/>
      <c r="S233" s="11" t="n"/>
      <c r="T233" s="14">
        <f>IF(H233="","",IF(U233="bezahlt",0,K233-N(R233)))</f>
        <v/>
      </c>
      <c r="U233" s="16">
        <f>IF(H233="","",IF(Q233&lt;&gt;"",IF(OR(R233="",R233&gt;=K233-N(P233)-0.005),"bezahlt","teilbezahlt"),IF(IF(O233="",FALSE,TODAY()&lt;=O233),"Skonto möglich",IF(IF(M233="",FALSE,TODAY()&gt;M233),"überfällig","offen"))))</f>
        <v/>
      </c>
      <c r="V233" s="17">
        <f>IF(H233="","",IF(AND(D233&lt;&gt;"",COUNTIFS(E$7:E$506,E233,D$7:D$506,D233)&gt;1),"doppelt erfasst?",IF(AND(W233="ja",Y233=""),"XML-Datei ablegen",IF(X233&lt;&gt;"ja","Pflichtangaben prüfen",""))))</f>
        <v/>
      </c>
      <c r="W233" s="18" t="n"/>
      <c r="X233" s="18" t="n"/>
      <c r="Y233" s="11" t="n"/>
    </row>
    <row r="234">
      <c r="A234" s="9">
        <f>IF(E234="","",COUNTA(E$7:E234))</f>
        <v/>
      </c>
      <c r="B234" s="10" t="n"/>
      <c r="C234" s="10" t="n"/>
      <c r="D234" s="11" t="n"/>
      <c r="E234" s="11" t="n"/>
      <c r="F234" s="11" t="n"/>
      <c r="G234" s="11" t="n"/>
      <c r="H234" s="12" t="n"/>
      <c r="I234" s="13" t="n"/>
      <c r="J234" s="14">
        <f>IF(H234="","",ROUND(H234*I234,2))</f>
        <v/>
      </c>
      <c r="K234" s="14">
        <f>IF(H234="","",H234+N(J234))</f>
        <v/>
      </c>
      <c r="L234" s="9">
        <f>IF(E234="","",IFERROR(IF(INDEX(Lieferanten!$B$6:$B$205,MATCH(E234,Lieferanten!$A$6:$A$205,0))="",Einstellungen!$A$5,INDEX(Lieferanten!$B$6:$B$205,MATCH(E234,Lieferanten!$A$6:$A$205,0))),Einstellungen!$A$5))</f>
        <v/>
      </c>
      <c r="M234" s="15">
        <f>IF(C234="","",IF(N234&lt;&gt;"",N234,C234+L234))</f>
        <v/>
      </c>
      <c r="N234" s="10" t="n"/>
      <c r="O234" s="15">
        <f>IF(C234="","",IFERROR(IF(OR(INDEX(Lieferanten!$C$6:$C$205,MATCH(E234,Lieferanten!$A$6:$A$205,0))="",INDEX(Lieferanten!$D$6:$D$205,MATCH(E234,Lieferanten!$A$6:$A$205,0))=""),"",C234+INDEX(Lieferanten!$D$6:$D$205,MATCH(E234,Lieferanten!$A$6:$A$205,0))),""))</f>
        <v/>
      </c>
      <c r="P234" s="14">
        <f>IF(OR(H234="",O234=""),"",ROUND(K234*INDEX(Lieferanten!$C$6:$C$205,MATCH(E234,Lieferanten!$A$6:$A$205,0)),2))</f>
        <v/>
      </c>
      <c r="Q234" s="10" t="n"/>
      <c r="R234" s="12" t="n"/>
      <c r="S234" s="11" t="n"/>
      <c r="T234" s="14">
        <f>IF(H234="","",IF(U234="bezahlt",0,K234-N(R234)))</f>
        <v/>
      </c>
      <c r="U234" s="16">
        <f>IF(H234="","",IF(Q234&lt;&gt;"",IF(OR(R234="",R234&gt;=K234-N(P234)-0.005),"bezahlt","teilbezahlt"),IF(IF(O234="",FALSE,TODAY()&lt;=O234),"Skonto möglich",IF(IF(M234="",FALSE,TODAY()&gt;M234),"überfällig","offen"))))</f>
        <v/>
      </c>
      <c r="V234" s="17">
        <f>IF(H234="","",IF(AND(D234&lt;&gt;"",COUNTIFS(E$7:E$506,E234,D$7:D$506,D234)&gt;1),"doppelt erfasst?",IF(AND(W234="ja",Y234=""),"XML-Datei ablegen",IF(X234&lt;&gt;"ja","Pflichtangaben prüfen",""))))</f>
        <v/>
      </c>
      <c r="W234" s="18" t="n"/>
      <c r="X234" s="18" t="n"/>
      <c r="Y234" s="11" t="n"/>
    </row>
    <row r="235">
      <c r="A235" s="9">
        <f>IF(E235="","",COUNTA(E$7:E235))</f>
        <v/>
      </c>
      <c r="B235" s="10" t="n"/>
      <c r="C235" s="10" t="n"/>
      <c r="D235" s="11" t="n"/>
      <c r="E235" s="11" t="n"/>
      <c r="F235" s="11" t="n"/>
      <c r="G235" s="11" t="n"/>
      <c r="H235" s="12" t="n"/>
      <c r="I235" s="13" t="n"/>
      <c r="J235" s="14">
        <f>IF(H235="","",ROUND(H235*I235,2))</f>
        <v/>
      </c>
      <c r="K235" s="14">
        <f>IF(H235="","",H235+N(J235))</f>
        <v/>
      </c>
      <c r="L235" s="9">
        <f>IF(E235="","",IFERROR(IF(INDEX(Lieferanten!$B$6:$B$205,MATCH(E235,Lieferanten!$A$6:$A$205,0))="",Einstellungen!$A$5,INDEX(Lieferanten!$B$6:$B$205,MATCH(E235,Lieferanten!$A$6:$A$205,0))),Einstellungen!$A$5))</f>
        <v/>
      </c>
      <c r="M235" s="15">
        <f>IF(C235="","",IF(N235&lt;&gt;"",N235,C235+L235))</f>
        <v/>
      </c>
      <c r="N235" s="10" t="n"/>
      <c r="O235" s="15">
        <f>IF(C235="","",IFERROR(IF(OR(INDEX(Lieferanten!$C$6:$C$205,MATCH(E235,Lieferanten!$A$6:$A$205,0))="",INDEX(Lieferanten!$D$6:$D$205,MATCH(E235,Lieferanten!$A$6:$A$205,0))=""),"",C235+INDEX(Lieferanten!$D$6:$D$205,MATCH(E235,Lieferanten!$A$6:$A$205,0))),""))</f>
        <v/>
      </c>
      <c r="P235" s="14">
        <f>IF(OR(H235="",O235=""),"",ROUND(K235*INDEX(Lieferanten!$C$6:$C$205,MATCH(E235,Lieferanten!$A$6:$A$205,0)),2))</f>
        <v/>
      </c>
      <c r="Q235" s="10" t="n"/>
      <c r="R235" s="12" t="n"/>
      <c r="S235" s="11" t="n"/>
      <c r="T235" s="14">
        <f>IF(H235="","",IF(U235="bezahlt",0,K235-N(R235)))</f>
        <v/>
      </c>
      <c r="U235" s="16">
        <f>IF(H235="","",IF(Q235&lt;&gt;"",IF(OR(R235="",R235&gt;=K235-N(P235)-0.005),"bezahlt","teilbezahlt"),IF(IF(O235="",FALSE,TODAY()&lt;=O235),"Skonto möglich",IF(IF(M235="",FALSE,TODAY()&gt;M235),"überfällig","offen"))))</f>
        <v/>
      </c>
      <c r="V235" s="17">
        <f>IF(H235="","",IF(AND(D235&lt;&gt;"",COUNTIFS(E$7:E$506,E235,D$7:D$506,D235)&gt;1),"doppelt erfasst?",IF(AND(W235="ja",Y235=""),"XML-Datei ablegen",IF(X235&lt;&gt;"ja","Pflichtangaben prüfen",""))))</f>
        <v/>
      </c>
      <c r="W235" s="18" t="n"/>
      <c r="X235" s="18" t="n"/>
      <c r="Y235" s="11" t="n"/>
    </row>
    <row r="236">
      <c r="A236" s="9">
        <f>IF(E236="","",COUNTA(E$7:E236))</f>
        <v/>
      </c>
      <c r="B236" s="10" t="n"/>
      <c r="C236" s="10" t="n"/>
      <c r="D236" s="11" t="n"/>
      <c r="E236" s="11" t="n"/>
      <c r="F236" s="11" t="n"/>
      <c r="G236" s="11" t="n"/>
      <c r="H236" s="12" t="n"/>
      <c r="I236" s="13" t="n"/>
      <c r="J236" s="14">
        <f>IF(H236="","",ROUND(H236*I236,2))</f>
        <v/>
      </c>
      <c r="K236" s="14">
        <f>IF(H236="","",H236+N(J236))</f>
        <v/>
      </c>
      <c r="L236" s="9">
        <f>IF(E236="","",IFERROR(IF(INDEX(Lieferanten!$B$6:$B$205,MATCH(E236,Lieferanten!$A$6:$A$205,0))="",Einstellungen!$A$5,INDEX(Lieferanten!$B$6:$B$205,MATCH(E236,Lieferanten!$A$6:$A$205,0))),Einstellungen!$A$5))</f>
        <v/>
      </c>
      <c r="M236" s="15">
        <f>IF(C236="","",IF(N236&lt;&gt;"",N236,C236+L236))</f>
        <v/>
      </c>
      <c r="N236" s="10" t="n"/>
      <c r="O236" s="15">
        <f>IF(C236="","",IFERROR(IF(OR(INDEX(Lieferanten!$C$6:$C$205,MATCH(E236,Lieferanten!$A$6:$A$205,0))="",INDEX(Lieferanten!$D$6:$D$205,MATCH(E236,Lieferanten!$A$6:$A$205,0))=""),"",C236+INDEX(Lieferanten!$D$6:$D$205,MATCH(E236,Lieferanten!$A$6:$A$205,0))),""))</f>
        <v/>
      </c>
      <c r="P236" s="14">
        <f>IF(OR(H236="",O236=""),"",ROUND(K236*INDEX(Lieferanten!$C$6:$C$205,MATCH(E236,Lieferanten!$A$6:$A$205,0)),2))</f>
        <v/>
      </c>
      <c r="Q236" s="10" t="n"/>
      <c r="R236" s="12" t="n"/>
      <c r="S236" s="11" t="n"/>
      <c r="T236" s="14">
        <f>IF(H236="","",IF(U236="bezahlt",0,K236-N(R236)))</f>
        <v/>
      </c>
      <c r="U236" s="16">
        <f>IF(H236="","",IF(Q236&lt;&gt;"",IF(OR(R236="",R236&gt;=K236-N(P236)-0.005),"bezahlt","teilbezahlt"),IF(IF(O236="",FALSE,TODAY()&lt;=O236),"Skonto möglich",IF(IF(M236="",FALSE,TODAY()&gt;M236),"überfällig","offen"))))</f>
        <v/>
      </c>
      <c r="V236" s="17">
        <f>IF(H236="","",IF(AND(D236&lt;&gt;"",COUNTIFS(E$7:E$506,E236,D$7:D$506,D236)&gt;1),"doppelt erfasst?",IF(AND(W236="ja",Y236=""),"XML-Datei ablegen",IF(X236&lt;&gt;"ja","Pflichtangaben prüfen",""))))</f>
        <v/>
      </c>
      <c r="W236" s="18" t="n"/>
      <c r="X236" s="18" t="n"/>
      <c r="Y236" s="11" t="n"/>
    </row>
    <row r="237">
      <c r="A237" s="9">
        <f>IF(E237="","",COUNTA(E$7:E237))</f>
        <v/>
      </c>
      <c r="B237" s="10" t="n"/>
      <c r="C237" s="10" t="n"/>
      <c r="D237" s="11" t="n"/>
      <c r="E237" s="11" t="n"/>
      <c r="F237" s="11" t="n"/>
      <c r="G237" s="11" t="n"/>
      <c r="H237" s="12" t="n"/>
      <c r="I237" s="13" t="n"/>
      <c r="J237" s="14">
        <f>IF(H237="","",ROUND(H237*I237,2))</f>
        <v/>
      </c>
      <c r="K237" s="14">
        <f>IF(H237="","",H237+N(J237))</f>
        <v/>
      </c>
      <c r="L237" s="9">
        <f>IF(E237="","",IFERROR(IF(INDEX(Lieferanten!$B$6:$B$205,MATCH(E237,Lieferanten!$A$6:$A$205,0))="",Einstellungen!$A$5,INDEX(Lieferanten!$B$6:$B$205,MATCH(E237,Lieferanten!$A$6:$A$205,0))),Einstellungen!$A$5))</f>
        <v/>
      </c>
      <c r="M237" s="15">
        <f>IF(C237="","",IF(N237&lt;&gt;"",N237,C237+L237))</f>
        <v/>
      </c>
      <c r="N237" s="10" t="n"/>
      <c r="O237" s="15">
        <f>IF(C237="","",IFERROR(IF(OR(INDEX(Lieferanten!$C$6:$C$205,MATCH(E237,Lieferanten!$A$6:$A$205,0))="",INDEX(Lieferanten!$D$6:$D$205,MATCH(E237,Lieferanten!$A$6:$A$205,0))=""),"",C237+INDEX(Lieferanten!$D$6:$D$205,MATCH(E237,Lieferanten!$A$6:$A$205,0))),""))</f>
        <v/>
      </c>
      <c r="P237" s="14">
        <f>IF(OR(H237="",O237=""),"",ROUND(K237*INDEX(Lieferanten!$C$6:$C$205,MATCH(E237,Lieferanten!$A$6:$A$205,0)),2))</f>
        <v/>
      </c>
      <c r="Q237" s="10" t="n"/>
      <c r="R237" s="12" t="n"/>
      <c r="S237" s="11" t="n"/>
      <c r="T237" s="14">
        <f>IF(H237="","",IF(U237="bezahlt",0,K237-N(R237)))</f>
        <v/>
      </c>
      <c r="U237" s="16">
        <f>IF(H237="","",IF(Q237&lt;&gt;"",IF(OR(R237="",R237&gt;=K237-N(P237)-0.005),"bezahlt","teilbezahlt"),IF(IF(O237="",FALSE,TODAY()&lt;=O237),"Skonto möglich",IF(IF(M237="",FALSE,TODAY()&gt;M237),"überfällig","offen"))))</f>
        <v/>
      </c>
      <c r="V237" s="17">
        <f>IF(H237="","",IF(AND(D237&lt;&gt;"",COUNTIFS(E$7:E$506,E237,D$7:D$506,D237)&gt;1),"doppelt erfasst?",IF(AND(W237="ja",Y237=""),"XML-Datei ablegen",IF(X237&lt;&gt;"ja","Pflichtangaben prüfen",""))))</f>
        <v/>
      </c>
      <c r="W237" s="18" t="n"/>
      <c r="X237" s="18" t="n"/>
      <c r="Y237" s="11" t="n"/>
    </row>
    <row r="238">
      <c r="A238" s="9">
        <f>IF(E238="","",COUNTA(E$7:E238))</f>
        <v/>
      </c>
      <c r="B238" s="10" t="n"/>
      <c r="C238" s="10" t="n"/>
      <c r="D238" s="11" t="n"/>
      <c r="E238" s="11" t="n"/>
      <c r="F238" s="11" t="n"/>
      <c r="G238" s="11" t="n"/>
      <c r="H238" s="12" t="n"/>
      <c r="I238" s="13" t="n"/>
      <c r="J238" s="14">
        <f>IF(H238="","",ROUND(H238*I238,2))</f>
        <v/>
      </c>
      <c r="K238" s="14">
        <f>IF(H238="","",H238+N(J238))</f>
        <v/>
      </c>
      <c r="L238" s="9">
        <f>IF(E238="","",IFERROR(IF(INDEX(Lieferanten!$B$6:$B$205,MATCH(E238,Lieferanten!$A$6:$A$205,0))="",Einstellungen!$A$5,INDEX(Lieferanten!$B$6:$B$205,MATCH(E238,Lieferanten!$A$6:$A$205,0))),Einstellungen!$A$5))</f>
        <v/>
      </c>
      <c r="M238" s="15">
        <f>IF(C238="","",IF(N238&lt;&gt;"",N238,C238+L238))</f>
        <v/>
      </c>
      <c r="N238" s="10" t="n"/>
      <c r="O238" s="15">
        <f>IF(C238="","",IFERROR(IF(OR(INDEX(Lieferanten!$C$6:$C$205,MATCH(E238,Lieferanten!$A$6:$A$205,0))="",INDEX(Lieferanten!$D$6:$D$205,MATCH(E238,Lieferanten!$A$6:$A$205,0))=""),"",C238+INDEX(Lieferanten!$D$6:$D$205,MATCH(E238,Lieferanten!$A$6:$A$205,0))),""))</f>
        <v/>
      </c>
      <c r="P238" s="14">
        <f>IF(OR(H238="",O238=""),"",ROUND(K238*INDEX(Lieferanten!$C$6:$C$205,MATCH(E238,Lieferanten!$A$6:$A$205,0)),2))</f>
        <v/>
      </c>
      <c r="Q238" s="10" t="n"/>
      <c r="R238" s="12" t="n"/>
      <c r="S238" s="11" t="n"/>
      <c r="T238" s="14">
        <f>IF(H238="","",IF(U238="bezahlt",0,K238-N(R238)))</f>
        <v/>
      </c>
      <c r="U238" s="16">
        <f>IF(H238="","",IF(Q238&lt;&gt;"",IF(OR(R238="",R238&gt;=K238-N(P238)-0.005),"bezahlt","teilbezahlt"),IF(IF(O238="",FALSE,TODAY()&lt;=O238),"Skonto möglich",IF(IF(M238="",FALSE,TODAY()&gt;M238),"überfällig","offen"))))</f>
        <v/>
      </c>
      <c r="V238" s="17">
        <f>IF(H238="","",IF(AND(D238&lt;&gt;"",COUNTIFS(E$7:E$506,E238,D$7:D$506,D238)&gt;1),"doppelt erfasst?",IF(AND(W238="ja",Y238=""),"XML-Datei ablegen",IF(X238&lt;&gt;"ja","Pflichtangaben prüfen",""))))</f>
        <v/>
      </c>
      <c r="W238" s="18" t="n"/>
      <c r="X238" s="18" t="n"/>
      <c r="Y238" s="11" t="n"/>
    </row>
    <row r="239">
      <c r="A239" s="9">
        <f>IF(E239="","",COUNTA(E$7:E239))</f>
        <v/>
      </c>
      <c r="B239" s="10" t="n"/>
      <c r="C239" s="10" t="n"/>
      <c r="D239" s="11" t="n"/>
      <c r="E239" s="11" t="n"/>
      <c r="F239" s="11" t="n"/>
      <c r="G239" s="11" t="n"/>
      <c r="H239" s="12" t="n"/>
      <c r="I239" s="13" t="n"/>
      <c r="J239" s="14">
        <f>IF(H239="","",ROUND(H239*I239,2))</f>
        <v/>
      </c>
      <c r="K239" s="14">
        <f>IF(H239="","",H239+N(J239))</f>
        <v/>
      </c>
      <c r="L239" s="9">
        <f>IF(E239="","",IFERROR(IF(INDEX(Lieferanten!$B$6:$B$205,MATCH(E239,Lieferanten!$A$6:$A$205,0))="",Einstellungen!$A$5,INDEX(Lieferanten!$B$6:$B$205,MATCH(E239,Lieferanten!$A$6:$A$205,0))),Einstellungen!$A$5))</f>
        <v/>
      </c>
      <c r="M239" s="15">
        <f>IF(C239="","",IF(N239&lt;&gt;"",N239,C239+L239))</f>
        <v/>
      </c>
      <c r="N239" s="10" t="n"/>
      <c r="O239" s="15">
        <f>IF(C239="","",IFERROR(IF(OR(INDEX(Lieferanten!$C$6:$C$205,MATCH(E239,Lieferanten!$A$6:$A$205,0))="",INDEX(Lieferanten!$D$6:$D$205,MATCH(E239,Lieferanten!$A$6:$A$205,0))=""),"",C239+INDEX(Lieferanten!$D$6:$D$205,MATCH(E239,Lieferanten!$A$6:$A$205,0))),""))</f>
        <v/>
      </c>
      <c r="P239" s="14">
        <f>IF(OR(H239="",O239=""),"",ROUND(K239*INDEX(Lieferanten!$C$6:$C$205,MATCH(E239,Lieferanten!$A$6:$A$205,0)),2))</f>
        <v/>
      </c>
      <c r="Q239" s="10" t="n"/>
      <c r="R239" s="12" t="n"/>
      <c r="S239" s="11" t="n"/>
      <c r="T239" s="14">
        <f>IF(H239="","",IF(U239="bezahlt",0,K239-N(R239)))</f>
        <v/>
      </c>
      <c r="U239" s="16">
        <f>IF(H239="","",IF(Q239&lt;&gt;"",IF(OR(R239="",R239&gt;=K239-N(P239)-0.005),"bezahlt","teilbezahlt"),IF(IF(O239="",FALSE,TODAY()&lt;=O239),"Skonto möglich",IF(IF(M239="",FALSE,TODAY()&gt;M239),"überfällig","offen"))))</f>
        <v/>
      </c>
      <c r="V239" s="17">
        <f>IF(H239="","",IF(AND(D239&lt;&gt;"",COUNTIFS(E$7:E$506,E239,D$7:D$506,D239)&gt;1),"doppelt erfasst?",IF(AND(W239="ja",Y239=""),"XML-Datei ablegen",IF(X239&lt;&gt;"ja","Pflichtangaben prüfen",""))))</f>
        <v/>
      </c>
      <c r="W239" s="18" t="n"/>
      <c r="X239" s="18" t="n"/>
      <c r="Y239" s="11" t="n"/>
    </row>
    <row r="240">
      <c r="A240" s="9">
        <f>IF(E240="","",COUNTA(E$7:E240))</f>
        <v/>
      </c>
      <c r="B240" s="10" t="n"/>
      <c r="C240" s="10" t="n"/>
      <c r="D240" s="11" t="n"/>
      <c r="E240" s="11" t="n"/>
      <c r="F240" s="11" t="n"/>
      <c r="G240" s="11" t="n"/>
      <c r="H240" s="12" t="n"/>
      <c r="I240" s="13" t="n"/>
      <c r="J240" s="14">
        <f>IF(H240="","",ROUND(H240*I240,2))</f>
        <v/>
      </c>
      <c r="K240" s="14">
        <f>IF(H240="","",H240+N(J240))</f>
        <v/>
      </c>
      <c r="L240" s="9">
        <f>IF(E240="","",IFERROR(IF(INDEX(Lieferanten!$B$6:$B$205,MATCH(E240,Lieferanten!$A$6:$A$205,0))="",Einstellungen!$A$5,INDEX(Lieferanten!$B$6:$B$205,MATCH(E240,Lieferanten!$A$6:$A$205,0))),Einstellungen!$A$5))</f>
        <v/>
      </c>
      <c r="M240" s="15">
        <f>IF(C240="","",IF(N240&lt;&gt;"",N240,C240+L240))</f>
        <v/>
      </c>
      <c r="N240" s="10" t="n"/>
      <c r="O240" s="15">
        <f>IF(C240="","",IFERROR(IF(OR(INDEX(Lieferanten!$C$6:$C$205,MATCH(E240,Lieferanten!$A$6:$A$205,0))="",INDEX(Lieferanten!$D$6:$D$205,MATCH(E240,Lieferanten!$A$6:$A$205,0))=""),"",C240+INDEX(Lieferanten!$D$6:$D$205,MATCH(E240,Lieferanten!$A$6:$A$205,0))),""))</f>
        <v/>
      </c>
      <c r="P240" s="14">
        <f>IF(OR(H240="",O240=""),"",ROUND(K240*INDEX(Lieferanten!$C$6:$C$205,MATCH(E240,Lieferanten!$A$6:$A$205,0)),2))</f>
        <v/>
      </c>
      <c r="Q240" s="10" t="n"/>
      <c r="R240" s="12" t="n"/>
      <c r="S240" s="11" t="n"/>
      <c r="T240" s="14">
        <f>IF(H240="","",IF(U240="bezahlt",0,K240-N(R240)))</f>
        <v/>
      </c>
      <c r="U240" s="16">
        <f>IF(H240="","",IF(Q240&lt;&gt;"",IF(OR(R240="",R240&gt;=K240-N(P240)-0.005),"bezahlt","teilbezahlt"),IF(IF(O240="",FALSE,TODAY()&lt;=O240),"Skonto möglich",IF(IF(M240="",FALSE,TODAY()&gt;M240),"überfällig","offen"))))</f>
        <v/>
      </c>
      <c r="V240" s="17">
        <f>IF(H240="","",IF(AND(D240&lt;&gt;"",COUNTIFS(E$7:E$506,E240,D$7:D$506,D240)&gt;1),"doppelt erfasst?",IF(AND(W240="ja",Y240=""),"XML-Datei ablegen",IF(X240&lt;&gt;"ja","Pflichtangaben prüfen",""))))</f>
        <v/>
      </c>
      <c r="W240" s="18" t="n"/>
      <c r="X240" s="18" t="n"/>
      <c r="Y240" s="11" t="n"/>
    </row>
    <row r="241">
      <c r="A241" s="9">
        <f>IF(E241="","",COUNTA(E$7:E241))</f>
        <v/>
      </c>
      <c r="B241" s="10" t="n"/>
      <c r="C241" s="10" t="n"/>
      <c r="D241" s="11" t="n"/>
      <c r="E241" s="11" t="n"/>
      <c r="F241" s="11" t="n"/>
      <c r="G241" s="11" t="n"/>
      <c r="H241" s="12" t="n"/>
      <c r="I241" s="13" t="n"/>
      <c r="J241" s="14">
        <f>IF(H241="","",ROUND(H241*I241,2))</f>
        <v/>
      </c>
      <c r="K241" s="14">
        <f>IF(H241="","",H241+N(J241))</f>
        <v/>
      </c>
      <c r="L241" s="9">
        <f>IF(E241="","",IFERROR(IF(INDEX(Lieferanten!$B$6:$B$205,MATCH(E241,Lieferanten!$A$6:$A$205,0))="",Einstellungen!$A$5,INDEX(Lieferanten!$B$6:$B$205,MATCH(E241,Lieferanten!$A$6:$A$205,0))),Einstellungen!$A$5))</f>
        <v/>
      </c>
      <c r="M241" s="15">
        <f>IF(C241="","",IF(N241&lt;&gt;"",N241,C241+L241))</f>
        <v/>
      </c>
      <c r="N241" s="10" t="n"/>
      <c r="O241" s="15">
        <f>IF(C241="","",IFERROR(IF(OR(INDEX(Lieferanten!$C$6:$C$205,MATCH(E241,Lieferanten!$A$6:$A$205,0))="",INDEX(Lieferanten!$D$6:$D$205,MATCH(E241,Lieferanten!$A$6:$A$205,0))=""),"",C241+INDEX(Lieferanten!$D$6:$D$205,MATCH(E241,Lieferanten!$A$6:$A$205,0))),""))</f>
        <v/>
      </c>
      <c r="P241" s="14">
        <f>IF(OR(H241="",O241=""),"",ROUND(K241*INDEX(Lieferanten!$C$6:$C$205,MATCH(E241,Lieferanten!$A$6:$A$205,0)),2))</f>
        <v/>
      </c>
      <c r="Q241" s="10" t="n"/>
      <c r="R241" s="12" t="n"/>
      <c r="S241" s="11" t="n"/>
      <c r="T241" s="14">
        <f>IF(H241="","",IF(U241="bezahlt",0,K241-N(R241)))</f>
        <v/>
      </c>
      <c r="U241" s="16">
        <f>IF(H241="","",IF(Q241&lt;&gt;"",IF(OR(R241="",R241&gt;=K241-N(P241)-0.005),"bezahlt","teilbezahlt"),IF(IF(O241="",FALSE,TODAY()&lt;=O241),"Skonto möglich",IF(IF(M241="",FALSE,TODAY()&gt;M241),"überfällig","offen"))))</f>
        <v/>
      </c>
      <c r="V241" s="17">
        <f>IF(H241="","",IF(AND(D241&lt;&gt;"",COUNTIFS(E$7:E$506,E241,D$7:D$506,D241)&gt;1),"doppelt erfasst?",IF(AND(W241="ja",Y241=""),"XML-Datei ablegen",IF(X241&lt;&gt;"ja","Pflichtangaben prüfen",""))))</f>
        <v/>
      </c>
      <c r="W241" s="18" t="n"/>
      <c r="X241" s="18" t="n"/>
      <c r="Y241" s="11" t="n"/>
    </row>
    <row r="242">
      <c r="A242" s="9">
        <f>IF(E242="","",COUNTA(E$7:E242))</f>
        <v/>
      </c>
      <c r="B242" s="10" t="n"/>
      <c r="C242" s="10" t="n"/>
      <c r="D242" s="11" t="n"/>
      <c r="E242" s="11" t="n"/>
      <c r="F242" s="11" t="n"/>
      <c r="G242" s="11" t="n"/>
      <c r="H242" s="12" t="n"/>
      <c r="I242" s="13" t="n"/>
      <c r="J242" s="14">
        <f>IF(H242="","",ROUND(H242*I242,2))</f>
        <v/>
      </c>
      <c r="K242" s="14">
        <f>IF(H242="","",H242+N(J242))</f>
        <v/>
      </c>
      <c r="L242" s="9">
        <f>IF(E242="","",IFERROR(IF(INDEX(Lieferanten!$B$6:$B$205,MATCH(E242,Lieferanten!$A$6:$A$205,0))="",Einstellungen!$A$5,INDEX(Lieferanten!$B$6:$B$205,MATCH(E242,Lieferanten!$A$6:$A$205,0))),Einstellungen!$A$5))</f>
        <v/>
      </c>
      <c r="M242" s="15">
        <f>IF(C242="","",IF(N242&lt;&gt;"",N242,C242+L242))</f>
        <v/>
      </c>
      <c r="N242" s="10" t="n"/>
      <c r="O242" s="15">
        <f>IF(C242="","",IFERROR(IF(OR(INDEX(Lieferanten!$C$6:$C$205,MATCH(E242,Lieferanten!$A$6:$A$205,0))="",INDEX(Lieferanten!$D$6:$D$205,MATCH(E242,Lieferanten!$A$6:$A$205,0))=""),"",C242+INDEX(Lieferanten!$D$6:$D$205,MATCH(E242,Lieferanten!$A$6:$A$205,0))),""))</f>
        <v/>
      </c>
      <c r="P242" s="14">
        <f>IF(OR(H242="",O242=""),"",ROUND(K242*INDEX(Lieferanten!$C$6:$C$205,MATCH(E242,Lieferanten!$A$6:$A$205,0)),2))</f>
        <v/>
      </c>
      <c r="Q242" s="10" t="n"/>
      <c r="R242" s="12" t="n"/>
      <c r="S242" s="11" t="n"/>
      <c r="T242" s="14">
        <f>IF(H242="","",IF(U242="bezahlt",0,K242-N(R242)))</f>
        <v/>
      </c>
      <c r="U242" s="16">
        <f>IF(H242="","",IF(Q242&lt;&gt;"",IF(OR(R242="",R242&gt;=K242-N(P242)-0.005),"bezahlt","teilbezahlt"),IF(IF(O242="",FALSE,TODAY()&lt;=O242),"Skonto möglich",IF(IF(M242="",FALSE,TODAY()&gt;M242),"überfällig","offen"))))</f>
        <v/>
      </c>
      <c r="V242" s="17">
        <f>IF(H242="","",IF(AND(D242&lt;&gt;"",COUNTIFS(E$7:E$506,E242,D$7:D$506,D242)&gt;1),"doppelt erfasst?",IF(AND(W242="ja",Y242=""),"XML-Datei ablegen",IF(X242&lt;&gt;"ja","Pflichtangaben prüfen",""))))</f>
        <v/>
      </c>
      <c r="W242" s="18" t="n"/>
      <c r="X242" s="18" t="n"/>
      <c r="Y242" s="11" t="n"/>
    </row>
    <row r="243">
      <c r="A243" s="9">
        <f>IF(E243="","",COUNTA(E$7:E243))</f>
        <v/>
      </c>
      <c r="B243" s="10" t="n"/>
      <c r="C243" s="10" t="n"/>
      <c r="D243" s="11" t="n"/>
      <c r="E243" s="11" t="n"/>
      <c r="F243" s="11" t="n"/>
      <c r="G243" s="11" t="n"/>
      <c r="H243" s="12" t="n"/>
      <c r="I243" s="13" t="n"/>
      <c r="J243" s="14">
        <f>IF(H243="","",ROUND(H243*I243,2))</f>
        <v/>
      </c>
      <c r="K243" s="14">
        <f>IF(H243="","",H243+N(J243))</f>
        <v/>
      </c>
      <c r="L243" s="9">
        <f>IF(E243="","",IFERROR(IF(INDEX(Lieferanten!$B$6:$B$205,MATCH(E243,Lieferanten!$A$6:$A$205,0))="",Einstellungen!$A$5,INDEX(Lieferanten!$B$6:$B$205,MATCH(E243,Lieferanten!$A$6:$A$205,0))),Einstellungen!$A$5))</f>
        <v/>
      </c>
      <c r="M243" s="15">
        <f>IF(C243="","",IF(N243&lt;&gt;"",N243,C243+L243))</f>
        <v/>
      </c>
      <c r="N243" s="10" t="n"/>
      <c r="O243" s="15">
        <f>IF(C243="","",IFERROR(IF(OR(INDEX(Lieferanten!$C$6:$C$205,MATCH(E243,Lieferanten!$A$6:$A$205,0))="",INDEX(Lieferanten!$D$6:$D$205,MATCH(E243,Lieferanten!$A$6:$A$205,0))=""),"",C243+INDEX(Lieferanten!$D$6:$D$205,MATCH(E243,Lieferanten!$A$6:$A$205,0))),""))</f>
        <v/>
      </c>
      <c r="P243" s="14">
        <f>IF(OR(H243="",O243=""),"",ROUND(K243*INDEX(Lieferanten!$C$6:$C$205,MATCH(E243,Lieferanten!$A$6:$A$205,0)),2))</f>
        <v/>
      </c>
      <c r="Q243" s="10" t="n"/>
      <c r="R243" s="12" t="n"/>
      <c r="S243" s="11" t="n"/>
      <c r="T243" s="14">
        <f>IF(H243="","",IF(U243="bezahlt",0,K243-N(R243)))</f>
        <v/>
      </c>
      <c r="U243" s="16">
        <f>IF(H243="","",IF(Q243&lt;&gt;"",IF(OR(R243="",R243&gt;=K243-N(P243)-0.005),"bezahlt","teilbezahlt"),IF(IF(O243="",FALSE,TODAY()&lt;=O243),"Skonto möglich",IF(IF(M243="",FALSE,TODAY()&gt;M243),"überfällig","offen"))))</f>
        <v/>
      </c>
      <c r="V243" s="17">
        <f>IF(H243="","",IF(AND(D243&lt;&gt;"",COUNTIFS(E$7:E$506,E243,D$7:D$506,D243)&gt;1),"doppelt erfasst?",IF(AND(W243="ja",Y243=""),"XML-Datei ablegen",IF(X243&lt;&gt;"ja","Pflichtangaben prüfen",""))))</f>
        <v/>
      </c>
      <c r="W243" s="18" t="n"/>
      <c r="X243" s="18" t="n"/>
      <c r="Y243" s="11" t="n"/>
    </row>
    <row r="244">
      <c r="A244" s="9">
        <f>IF(E244="","",COUNTA(E$7:E244))</f>
        <v/>
      </c>
      <c r="B244" s="10" t="n"/>
      <c r="C244" s="10" t="n"/>
      <c r="D244" s="11" t="n"/>
      <c r="E244" s="11" t="n"/>
      <c r="F244" s="11" t="n"/>
      <c r="G244" s="11" t="n"/>
      <c r="H244" s="12" t="n"/>
      <c r="I244" s="13" t="n"/>
      <c r="J244" s="14">
        <f>IF(H244="","",ROUND(H244*I244,2))</f>
        <v/>
      </c>
      <c r="K244" s="14">
        <f>IF(H244="","",H244+N(J244))</f>
        <v/>
      </c>
      <c r="L244" s="9">
        <f>IF(E244="","",IFERROR(IF(INDEX(Lieferanten!$B$6:$B$205,MATCH(E244,Lieferanten!$A$6:$A$205,0))="",Einstellungen!$A$5,INDEX(Lieferanten!$B$6:$B$205,MATCH(E244,Lieferanten!$A$6:$A$205,0))),Einstellungen!$A$5))</f>
        <v/>
      </c>
      <c r="M244" s="15">
        <f>IF(C244="","",IF(N244&lt;&gt;"",N244,C244+L244))</f>
        <v/>
      </c>
      <c r="N244" s="10" t="n"/>
      <c r="O244" s="15">
        <f>IF(C244="","",IFERROR(IF(OR(INDEX(Lieferanten!$C$6:$C$205,MATCH(E244,Lieferanten!$A$6:$A$205,0))="",INDEX(Lieferanten!$D$6:$D$205,MATCH(E244,Lieferanten!$A$6:$A$205,0))=""),"",C244+INDEX(Lieferanten!$D$6:$D$205,MATCH(E244,Lieferanten!$A$6:$A$205,0))),""))</f>
        <v/>
      </c>
      <c r="P244" s="14">
        <f>IF(OR(H244="",O244=""),"",ROUND(K244*INDEX(Lieferanten!$C$6:$C$205,MATCH(E244,Lieferanten!$A$6:$A$205,0)),2))</f>
        <v/>
      </c>
      <c r="Q244" s="10" t="n"/>
      <c r="R244" s="12" t="n"/>
      <c r="S244" s="11" t="n"/>
      <c r="T244" s="14">
        <f>IF(H244="","",IF(U244="bezahlt",0,K244-N(R244)))</f>
        <v/>
      </c>
      <c r="U244" s="16">
        <f>IF(H244="","",IF(Q244&lt;&gt;"",IF(OR(R244="",R244&gt;=K244-N(P244)-0.005),"bezahlt","teilbezahlt"),IF(IF(O244="",FALSE,TODAY()&lt;=O244),"Skonto möglich",IF(IF(M244="",FALSE,TODAY()&gt;M244),"überfällig","offen"))))</f>
        <v/>
      </c>
      <c r="V244" s="17">
        <f>IF(H244="","",IF(AND(D244&lt;&gt;"",COUNTIFS(E$7:E$506,E244,D$7:D$506,D244)&gt;1),"doppelt erfasst?",IF(AND(W244="ja",Y244=""),"XML-Datei ablegen",IF(X244&lt;&gt;"ja","Pflichtangaben prüfen",""))))</f>
        <v/>
      </c>
      <c r="W244" s="18" t="n"/>
      <c r="X244" s="18" t="n"/>
      <c r="Y244" s="11" t="n"/>
    </row>
    <row r="245">
      <c r="A245" s="9">
        <f>IF(E245="","",COUNTA(E$7:E245))</f>
        <v/>
      </c>
      <c r="B245" s="10" t="n"/>
      <c r="C245" s="10" t="n"/>
      <c r="D245" s="11" t="n"/>
      <c r="E245" s="11" t="n"/>
      <c r="F245" s="11" t="n"/>
      <c r="G245" s="11" t="n"/>
      <c r="H245" s="12" t="n"/>
      <c r="I245" s="13" t="n"/>
      <c r="J245" s="14">
        <f>IF(H245="","",ROUND(H245*I245,2))</f>
        <v/>
      </c>
      <c r="K245" s="14">
        <f>IF(H245="","",H245+N(J245))</f>
        <v/>
      </c>
      <c r="L245" s="9">
        <f>IF(E245="","",IFERROR(IF(INDEX(Lieferanten!$B$6:$B$205,MATCH(E245,Lieferanten!$A$6:$A$205,0))="",Einstellungen!$A$5,INDEX(Lieferanten!$B$6:$B$205,MATCH(E245,Lieferanten!$A$6:$A$205,0))),Einstellungen!$A$5))</f>
        <v/>
      </c>
      <c r="M245" s="15">
        <f>IF(C245="","",IF(N245&lt;&gt;"",N245,C245+L245))</f>
        <v/>
      </c>
      <c r="N245" s="10" t="n"/>
      <c r="O245" s="15">
        <f>IF(C245="","",IFERROR(IF(OR(INDEX(Lieferanten!$C$6:$C$205,MATCH(E245,Lieferanten!$A$6:$A$205,0))="",INDEX(Lieferanten!$D$6:$D$205,MATCH(E245,Lieferanten!$A$6:$A$205,0))=""),"",C245+INDEX(Lieferanten!$D$6:$D$205,MATCH(E245,Lieferanten!$A$6:$A$205,0))),""))</f>
        <v/>
      </c>
      <c r="P245" s="14">
        <f>IF(OR(H245="",O245=""),"",ROUND(K245*INDEX(Lieferanten!$C$6:$C$205,MATCH(E245,Lieferanten!$A$6:$A$205,0)),2))</f>
        <v/>
      </c>
      <c r="Q245" s="10" t="n"/>
      <c r="R245" s="12" t="n"/>
      <c r="S245" s="11" t="n"/>
      <c r="T245" s="14">
        <f>IF(H245="","",IF(U245="bezahlt",0,K245-N(R245)))</f>
        <v/>
      </c>
      <c r="U245" s="16">
        <f>IF(H245="","",IF(Q245&lt;&gt;"",IF(OR(R245="",R245&gt;=K245-N(P245)-0.005),"bezahlt","teilbezahlt"),IF(IF(O245="",FALSE,TODAY()&lt;=O245),"Skonto möglich",IF(IF(M245="",FALSE,TODAY()&gt;M245),"überfällig","offen"))))</f>
        <v/>
      </c>
      <c r="V245" s="17">
        <f>IF(H245="","",IF(AND(D245&lt;&gt;"",COUNTIFS(E$7:E$506,E245,D$7:D$506,D245)&gt;1),"doppelt erfasst?",IF(AND(W245="ja",Y245=""),"XML-Datei ablegen",IF(X245&lt;&gt;"ja","Pflichtangaben prüfen",""))))</f>
        <v/>
      </c>
      <c r="W245" s="18" t="n"/>
      <c r="X245" s="18" t="n"/>
      <c r="Y245" s="11" t="n"/>
    </row>
    <row r="246">
      <c r="A246" s="9">
        <f>IF(E246="","",COUNTA(E$7:E246))</f>
        <v/>
      </c>
      <c r="B246" s="10" t="n"/>
      <c r="C246" s="10" t="n"/>
      <c r="D246" s="11" t="n"/>
      <c r="E246" s="11" t="n"/>
      <c r="F246" s="11" t="n"/>
      <c r="G246" s="11" t="n"/>
      <c r="H246" s="12" t="n"/>
      <c r="I246" s="13" t="n"/>
      <c r="J246" s="14">
        <f>IF(H246="","",ROUND(H246*I246,2))</f>
        <v/>
      </c>
      <c r="K246" s="14">
        <f>IF(H246="","",H246+N(J246))</f>
        <v/>
      </c>
      <c r="L246" s="9">
        <f>IF(E246="","",IFERROR(IF(INDEX(Lieferanten!$B$6:$B$205,MATCH(E246,Lieferanten!$A$6:$A$205,0))="",Einstellungen!$A$5,INDEX(Lieferanten!$B$6:$B$205,MATCH(E246,Lieferanten!$A$6:$A$205,0))),Einstellungen!$A$5))</f>
        <v/>
      </c>
      <c r="M246" s="15">
        <f>IF(C246="","",IF(N246&lt;&gt;"",N246,C246+L246))</f>
        <v/>
      </c>
      <c r="N246" s="10" t="n"/>
      <c r="O246" s="15">
        <f>IF(C246="","",IFERROR(IF(OR(INDEX(Lieferanten!$C$6:$C$205,MATCH(E246,Lieferanten!$A$6:$A$205,0))="",INDEX(Lieferanten!$D$6:$D$205,MATCH(E246,Lieferanten!$A$6:$A$205,0))=""),"",C246+INDEX(Lieferanten!$D$6:$D$205,MATCH(E246,Lieferanten!$A$6:$A$205,0))),""))</f>
        <v/>
      </c>
      <c r="P246" s="14">
        <f>IF(OR(H246="",O246=""),"",ROUND(K246*INDEX(Lieferanten!$C$6:$C$205,MATCH(E246,Lieferanten!$A$6:$A$205,0)),2))</f>
        <v/>
      </c>
      <c r="Q246" s="10" t="n"/>
      <c r="R246" s="12" t="n"/>
      <c r="S246" s="11" t="n"/>
      <c r="T246" s="14">
        <f>IF(H246="","",IF(U246="bezahlt",0,K246-N(R246)))</f>
        <v/>
      </c>
      <c r="U246" s="16">
        <f>IF(H246="","",IF(Q246&lt;&gt;"",IF(OR(R246="",R246&gt;=K246-N(P246)-0.005),"bezahlt","teilbezahlt"),IF(IF(O246="",FALSE,TODAY()&lt;=O246),"Skonto möglich",IF(IF(M246="",FALSE,TODAY()&gt;M246),"überfällig","offen"))))</f>
        <v/>
      </c>
      <c r="V246" s="17">
        <f>IF(H246="","",IF(AND(D246&lt;&gt;"",COUNTIFS(E$7:E$506,E246,D$7:D$506,D246)&gt;1),"doppelt erfasst?",IF(AND(W246="ja",Y246=""),"XML-Datei ablegen",IF(X246&lt;&gt;"ja","Pflichtangaben prüfen",""))))</f>
        <v/>
      </c>
      <c r="W246" s="18" t="n"/>
      <c r="X246" s="18" t="n"/>
      <c r="Y246" s="11" t="n"/>
    </row>
    <row r="247">
      <c r="A247" s="9">
        <f>IF(E247="","",COUNTA(E$7:E247))</f>
        <v/>
      </c>
      <c r="B247" s="10" t="n"/>
      <c r="C247" s="10" t="n"/>
      <c r="D247" s="11" t="n"/>
      <c r="E247" s="11" t="n"/>
      <c r="F247" s="11" t="n"/>
      <c r="G247" s="11" t="n"/>
      <c r="H247" s="12" t="n"/>
      <c r="I247" s="13" t="n"/>
      <c r="J247" s="14">
        <f>IF(H247="","",ROUND(H247*I247,2))</f>
        <v/>
      </c>
      <c r="K247" s="14">
        <f>IF(H247="","",H247+N(J247))</f>
        <v/>
      </c>
      <c r="L247" s="9">
        <f>IF(E247="","",IFERROR(IF(INDEX(Lieferanten!$B$6:$B$205,MATCH(E247,Lieferanten!$A$6:$A$205,0))="",Einstellungen!$A$5,INDEX(Lieferanten!$B$6:$B$205,MATCH(E247,Lieferanten!$A$6:$A$205,0))),Einstellungen!$A$5))</f>
        <v/>
      </c>
      <c r="M247" s="15">
        <f>IF(C247="","",IF(N247&lt;&gt;"",N247,C247+L247))</f>
        <v/>
      </c>
      <c r="N247" s="10" t="n"/>
      <c r="O247" s="15">
        <f>IF(C247="","",IFERROR(IF(OR(INDEX(Lieferanten!$C$6:$C$205,MATCH(E247,Lieferanten!$A$6:$A$205,0))="",INDEX(Lieferanten!$D$6:$D$205,MATCH(E247,Lieferanten!$A$6:$A$205,0))=""),"",C247+INDEX(Lieferanten!$D$6:$D$205,MATCH(E247,Lieferanten!$A$6:$A$205,0))),""))</f>
        <v/>
      </c>
      <c r="P247" s="14">
        <f>IF(OR(H247="",O247=""),"",ROUND(K247*INDEX(Lieferanten!$C$6:$C$205,MATCH(E247,Lieferanten!$A$6:$A$205,0)),2))</f>
        <v/>
      </c>
      <c r="Q247" s="10" t="n"/>
      <c r="R247" s="12" t="n"/>
      <c r="S247" s="11" t="n"/>
      <c r="T247" s="14">
        <f>IF(H247="","",IF(U247="bezahlt",0,K247-N(R247)))</f>
        <v/>
      </c>
      <c r="U247" s="16">
        <f>IF(H247="","",IF(Q247&lt;&gt;"",IF(OR(R247="",R247&gt;=K247-N(P247)-0.005),"bezahlt","teilbezahlt"),IF(IF(O247="",FALSE,TODAY()&lt;=O247),"Skonto möglich",IF(IF(M247="",FALSE,TODAY()&gt;M247),"überfällig","offen"))))</f>
        <v/>
      </c>
      <c r="V247" s="17">
        <f>IF(H247="","",IF(AND(D247&lt;&gt;"",COUNTIFS(E$7:E$506,E247,D$7:D$506,D247)&gt;1),"doppelt erfasst?",IF(AND(W247="ja",Y247=""),"XML-Datei ablegen",IF(X247&lt;&gt;"ja","Pflichtangaben prüfen",""))))</f>
        <v/>
      </c>
      <c r="W247" s="18" t="n"/>
      <c r="X247" s="18" t="n"/>
      <c r="Y247" s="11" t="n"/>
    </row>
    <row r="248">
      <c r="A248" s="9">
        <f>IF(E248="","",COUNTA(E$7:E248))</f>
        <v/>
      </c>
      <c r="B248" s="10" t="n"/>
      <c r="C248" s="10" t="n"/>
      <c r="D248" s="11" t="n"/>
      <c r="E248" s="11" t="n"/>
      <c r="F248" s="11" t="n"/>
      <c r="G248" s="11" t="n"/>
      <c r="H248" s="12" t="n"/>
      <c r="I248" s="13" t="n"/>
      <c r="J248" s="14">
        <f>IF(H248="","",ROUND(H248*I248,2))</f>
        <v/>
      </c>
      <c r="K248" s="14">
        <f>IF(H248="","",H248+N(J248))</f>
        <v/>
      </c>
      <c r="L248" s="9">
        <f>IF(E248="","",IFERROR(IF(INDEX(Lieferanten!$B$6:$B$205,MATCH(E248,Lieferanten!$A$6:$A$205,0))="",Einstellungen!$A$5,INDEX(Lieferanten!$B$6:$B$205,MATCH(E248,Lieferanten!$A$6:$A$205,0))),Einstellungen!$A$5))</f>
        <v/>
      </c>
      <c r="M248" s="15">
        <f>IF(C248="","",IF(N248&lt;&gt;"",N248,C248+L248))</f>
        <v/>
      </c>
      <c r="N248" s="10" t="n"/>
      <c r="O248" s="15">
        <f>IF(C248="","",IFERROR(IF(OR(INDEX(Lieferanten!$C$6:$C$205,MATCH(E248,Lieferanten!$A$6:$A$205,0))="",INDEX(Lieferanten!$D$6:$D$205,MATCH(E248,Lieferanten!$A$6:$A$205,0))=""),"",C248+INDEX(Lieferanten!$D$6:$D$205,MATCH(E248,Lieferanten!$A$6:$A$205,0))),""))</f>
        <v/>
      </c>
      <c r="P248" s="14">
        <f>IF(OR(H248="",O248=""),"",ROUND(K248*INDEX(Lieferanten!$C$6:$C$205,MATCH(E248,Lieferanten!$A$6:$A$205,0)),2))</f>
        <v/>
      </c>
      <c r="Q248" s="10" t="n"/>
      <c r="R248" s="12" t="n"/>
      <c r="S248" s="11" t="n"/>
      <c r="T248" s="14">
        <f>IF(H248="","",IF(U248="bezahlt",0,K248-N(R248)))</f>
        <v/>
      </c>
      <c r="U248" s="16">
        <f>IF(H248="","",IF(Q248&lt;&gt;"",IF(OR(R248="",R248&gt;=K248-N(P248)-0.005),"bezahlt","teilbezahlt"),IF(IF(O248="",FALSE,TODAY()&lt;=O248),"Skonto möglich",IF(IF(M248="",FALSE,TODAY()&gt;M248),"überfällig","offen"))))</f>
        <v/>
      </c>
      <c r="V248" s="17">
        <f>IF(H248="","",IF(AND(D248&lt;&gt;"",COUNTIFS(E$7:E$506,E248,D$7:D$506,D248)&gt;1),"doppelt erfasst?",IF(AND(W248="ja",Y248=""),"XML-Datei ablegen",IF(X248&lt;&gt;"ja","Pflichtangaben prüfen",""))))</f>
        <v/>
      </c>
      <c r="W248" s="18" t="n"/>
      <c r="X248" s="18" t="n"/>
      <c r="Y248" s="11" t="n"/>
    </row>
    <row r="249">
      <c r="A249" s="9">
        <f>IF(E249="","",COUNTA(E$7:E249))</f>
        <v/>
      </c>
      <c r="B249" s="10" t="n"/>
      <c r="C249" s="10" t="n"/>
      <c r="D249" s="11" t="n"/>
      <c r="E249" s="11" t="n"/>
      <c r="F249" s="11" t="n"/>
      <c r="G249" s="11" t="n"/>
      <c r="H249" s="12" t="n"/>
      <c r="I249" s="13" t="n"/>
      <c r="J249" s="14">
        <f>IF(H249="","",ROUND(H249*I249,2))</f>
        <v/>
      </c>
      <c r="K249" s="14">
        <f>IF(H249="","",H249+N(J249))</f>
        <v/>
      </c>
      <c r="L249" s="9">
        <f>IF(E249="","",IFERROR(IF(INDEX(Lieferanten!$B$6:$B$205,MATCH(E249,Lieferanten!$A$6:$A$205,0))="",Einstellungen!$A$5,INDEX(Lieferanten!$B$6:$B$205,MATCH(E249,Lieferanten!$A$6:$A$205,0))),Einstellungen!$A$5))</f>
        <v/>
      </c>
      <c r="M249" s="15">
        <f>IF(C249="","",IF(N249&lt;&gt;"",N249,C249+L249))</f>
        <v/>
      </c>
      <c r="N249" s="10" t="n"/>
      <c r="O249" s="15">
        <f>IF(C249="","",IFERROR(IF(OR(INDEX(Lieferanten!$C$6:$C$205,MATCH(E249,Lieferanten!$A$6:$A$205,0))="",INDEX(Lieferanten!$D$6:$D$205,MATCH(E249,Lieferanten!$A$6:$A$205,0))=""),"",C249+INDEX(Lieferanten!$D$6:$D$205,MATCH(E249,Lieferanten!$A$6:$A$205,0))),""))</f>
        <v/>
      </c>
      <c r="P249" s="14">
        <f>IF(OR(H249="",O249=""),"",ROUND(K249*INDEX(Lieferanten!$C$6:$C$205,MATCH(E249,Lieferanten!$A$6:$A$205,0)),2))</f>
        <v/>
      </c>
      <c r="Q249" s="10" t="n"/>
      <c r="R249" s="12" t="n"/>
      <c r="S249" s="11" t="n"/>
      <c r="T249" s="14">
        <f>IF(H249="","",IF(U249="bezahlt",0,K249-N(R249)))</f>
        <v/>
      </c>
      <c r="U249" s="16">
        <f>IF(H249="","",IF(Q249&lt;&gt;"",IF(OR(R249="",R249&gt;=K249-N(P249)-0.005),"bezahlt","teilbezahlt"),IF(IF(O249="",FALSE,TODAY()&lt;=O249),"Skonto möglich",IF(IF(M249="",FALSE,TODAY()&gt;M249),"überfällig","offen"))))</f>
        <v/>
      </c>
      <c r="V249" s="17">
        <f>IF(H249="","",IF(AND(D249&lt;&gt;"",COUNTIFS(E$7:E$506,E249,D$7:D$506,D249)&gt;1),"doppelt erfasst?",IF(AND(W249="ja",Y249=""),"XML-Datei ablegen",IF(X249&lt;&gt;"ja","Pflichtangaben prüfen",""))))</f>
        <v/>
      </c>
      <c r="W249" s="18" t="n"/>
      <c r="X249" s="18" t="n"/>
      <c r="Y249" s="11" t="n"/>
    </row>
    <row r="250">
      <c r="A250" s="9">
        <f>IF(E250="","",COUNTA(E$7:E250))</f>
        <v/>
      </c>
      <c r="B250" s="10" t="n"/>
      <c r="C250" s="10" t="n"/>
      <c r="D250" s="11" t="n"/>
      <c r="E250" s="11" t="n"/>
      <c r="F250" s="11" t="n"/>
      <c r="G250" s="11" t="n"/>
      <c r="H250" s="12" t="n"/>
      <c r="I250" s="13" t="n"/>
      <c r="J250" s="14">
        <f>IF(H250="","",ROUND(H250*I250,2))</f>
        <v/>
      </c>
      <c r="K250" s="14">
        <f>IF(H250="","",H250+N(J250))</f>
        <v/>
      </c>
      <c r="L250" s="9">
        <f>IF(E250="","",IFERROR(IF(INDEX(Lieferanten!$B$6:$B$205,MATCH(E250,Lieferanten!$A$6:$A$205,0))="",Einstellungen!$A$5,INDEX(Lieferanten!$B$6:$B$205,MATCH(E250,Lieferanten!$A$6:$A$205,0))),Einstellungen!$A$5))</f>
        <v/>
      </c>
      <c r="M250" s="15">
        <f>IF(C250="","",IF(N250&lt;&gt;"",N250,C250+L250))</f>
        <v/>
      </c>
      <c r="N250" s="10" t="n"/>
      <c r="O250" s="15">
        <f>IF(C250="","",IFERROR(IF(OR(INDEX(Lieferanten!$C$6:$C$205,MATCH(E250,Lieferanten!$A$6:$A$205,0))="",INDEX(Lieferanten!$D$6:$D$205,MATCH(E250,Lieferanten!$A$6:$A$205,0))=""),"",C250+INDEX(Lieferanten!$D$6:$D$205,MATCH(E250,Lieferanten!$A$6:$A$205,0))),""))</f>
        <v/>
      </c>
      <c r="P250" s="14">
        <f>IF(OR(H250="",O250=""),"",ROUND(K250*INDEX(Lieferanten!$C$6:$C$205,MATCH(E250,Lieferanten!$A$6:$A$205,0)),2))</f>
        <v/>
      </c>
      <c r="Q250" s="10" t="n"/>
      <c r="R250" s="12" t="n"/>
      <c r="S250" s="11" t="n"/>
      <c r="T250" s="14">
        <f>IF(H250="","",IF(U250="bezahlt",0,K250-N(R250)))</f>
        <v/>
      </c>
      <c r="U250" s="16">
        <f>IF(H250="","",IF(Q250&lt;&gt;"",IF(OR(R250="",R250&gt;=K250-N(P250)-0.005),"bezahlt","teilbezahlt"),IF(IF(O250="",FALSE,TODAY()&lt;=O250),"Skonto möglich",IF(IF(M250="",FALSE,TODAY()&gt;M250),"überfällig","offen"))))</f>
        <v/>
      </c>
      <c r="V250" s="17">
        <f>IF(H250="","",IF(AND(D250&lt;&gt;"",COUNTIFS(E$7:E$506,E250,D$7:D$506,D250)&gt;1),"doppelt erfasst?",IF(AND(W250="ja",Y250=""),"XML-Datei ablegen",IF(X250&lt;&gt;"ja","Pflichtangaben prüfen",""))))</f>
        <v/>
      </c>
      <c r="W250" s="18" t="n"/>
      <c r="X250" s="18" t="n"/>
      <c r="Y250" s="11" t="n"/>
    </row>
    <row r="251">
      <c r="A251" s="9">
        <f>IF(E251="","",COUNTA(E$7:E251))</f>
        <v/>
      </c>
      <c r="B251" s="10" t="n"/>
      <c r="C251" s="10" t="n"/>
      <c r="D251" s="11" t="n"/>
      <c r="E251" s="11" t="n"/>
      <c r="F251" s="11" t="n"/>
      <c r="G251" s="11" t="n"/>
      <c r="H251" s="12" t="n"/>
      <c r="I251" s="13" t="n"/>
      <c r="J251" s="14">
        <f>IF(H251="","",ROUND(H251*I251,2))</f>
        <v/>
      </c>
      <c r="K251" s="14">
        <f>IF(H251="","",H251+N(J251))</f>
        <v/>
      </c>
      <c r="L251" s="9">
        <f>IF(E251="","",IFERROR(IF(INDEX(Lieferanten!$B$6:$B$205,MATCH(E251,Lieferanten!$A$6:$A$205,0))="",Einstellungen!$A$5,INDEX(Lieferanten!$B$6:$B$205,MATCH(E251,Lieferanten!$A$6:$A$205,0))),Einstellungen!$A$5))</f>
        <v/>
      </c>
      <c r="M251" s="15">
        <f>IF(C251="","",IF(N251&lt;&gt;"",N251,C251+L251))</f>
        <v/>
      </c>
      <c r="N251" s="10" t="n"/>
      <c r="O251" s="15">
        <f>IF(C251="","",IFERROR(IF(OR(INDEX(Lieferanten!$C$6:$C$205,MATCH(E251,Lieferanten!$A$6:$A$205,0))="",INDEX(Lieferanten!$D$6:$D$205,MATCH(E251,Lieferanten!$A$6:$A$205,0))=""),"",C251+INDEX(Lieferanten!$D$6:$D$205,MATCH(E251,Lieferanten!$A$6:$A$205,0))),""))</f>
        <v/>
      </c>
      <c r="P251" s="14">
        <f>IF(OR(H251="",O251=""),"",ROUND(K251*INDEX(Lieferanten!$C$6:$C$205,MATCH(E251,Lieferanten!$A$6:$A$205,0)),2))</f>
        <v/>
      </c>
      <c r="Q251" s="10" t="n"/>
      <c r="R251" s="12" t="n"/>
      <c r="S251" s="11" t="n"/>
      <c r="T251" s="14">
        <f>IF(H251="","",IF(U251="bezahlt",0,K251-N(R251)))</f>
        <v/>
      </c>
      <c r="U251" s="16">
        <f>IF(H251="","",IF(Q251&lt;&gt;"",IF(OR(R251="",R251&gt;=K251-N(P251)-0.005),"bezahlt","teilbezahlt"),IF(IF(O251="",FALSE,TODAY()&lt;=O251),"Skonto möglich",IF(IF(M251="",FALSE,TODAY()&gt;M251),"überfällig","offen"))))</f>
        <v/>
      </c>
      <c r="V251" s="17">
        <f>IF(H251="","",IF(AND(D251&lt;&gt;"",COUNTIFS(E$7:E$506,E251,D$7:D$506,D251)&gt;1),"doppelt erfasst?",IF(AND(W251="ja",Y251=""),"XML-Datei ablegen",IF(X251&lt;&gt;"ja","Pflichtangaben prüfen",""))))</f>
        <v/>
      </c>
      <c r="W251" s="18" t="n"/>
      <c r="X251" s="18" t="n"/>
      <c r="Y251" s="11" t="n"/>
    </row>
    <row r="252">
      <c r="A252" s="9">
        <f>IF(E252="","",COUNTA(E$7:E252))</f>
        <v/>
      </c>
      <c r="B252" s="10" t="n"/>
      <c r="C252" s="10" t="n"/>
      <c r="D252" s="11" t="n"/>
      <c r="E252" s="11" t="n"/>
      <c r="F252" s="11" t="n"/>
      <c r="G252" s="11" t="n"/>
      <c r="H252" s="12" t="n"/>
      <c r="I252" s="13" t="n"/>
      <c r="J252" s="14">
        <f>IF(H252="","",ROUND(H252*I252,2))</f>
        <v/>
      </c>
      <c r="K252" s="14">
        <f>IF(H252="","",H252+N(J252))</f>
        <v/>
      </c>
      <c r="L252" s="9">
        <f>IF(E252="","",IFERROR(IF(INDEX(Lieferanten!$B$6:$B$205,MATCH(E252,Lieferanten!$A$6:$A$205,0))="",Einstellungen!$A$5,INDEX(Lieferanten!$B$6:$B$205,MATCH(E252,Lieferanten!$A$6:$A$205,0))),Einstellungen!$A$5))</f>
        <v/>
      </c>
      <c r="M252" s="15">
        <f>IF(C252="","",IF(N252&lt;&gt;"",N252,C252+L252))</f>
        <v/>
      </c>
      <c r="N252" s="10" t="n"/>
      <c r="O252" s="15">
        <f>IF(C252="","",IFERROR(IF(OR(INDEX(Lieferanten!$C$6:$C$205,MATCH(E252,Lieferanten!$A$6:$A$205,0))="",INDEX(Lieferanten!$D$6:$D$205,MATCH(E252,Lieferanten!$A$6:$A$205,0))=""),"",C252+INDEX(Lieferanten!$D$6:$D$205,MATCH(E252,Lieferanten!$A$6:$A$205,0))),""))</f>
        <v/>
      </c>
      <c r="P252" s="14">
        <f>IF(OR(H252="",O252=""),"",ROUND(K252*INDEX(Lieferanten!$C$6:$C$205,MATCH(E252,Lieferanten!$A$6:$A$205,0)),2))</f>
        <v/>
      </c>
      <c r="Q252" s="10" t="n"/>
      <c r="R252" s="12" t="n"/>
      <c r="S252" s="11" t="n"/>
      <c r="T252" s="14">
        <f>IF(H252="","",IF(U252="bezahlt",0,K252-N(R252)))</f>
        <v/>
      </c>
      <c r="U252" s="16">
        <f>IF(H252="","",IF(Q252&lt;&gt;"",IF(OR(R252="",R252&gt;=K252-N(P252)-0.005),"bezahlt","teilbezahlt"),IF(IF(O252="",FALSE,TODAY()&lt;=O252),"Skonto möglich",IF(IF(M252="",FALSE,TODAY()&gt;M252),"überfällig","offen"))))</f>
        <v/>
      </c>
      <c r="V252" s="17">
        <f>IF(H252="","",IF(AND(D252&lt;&gt;"",COUNTIFS(E$7:E$506,E252,D$7:D$506,D252)&gt;1),"doppelt erfasst?",IF(AND(W252="ja",Y252=""),"XML-Datei ablegen",IF(X252&lt;&gt;"ja","Pflichtangaben prüfen",""))))</f>
        <v/>
      </c>
      <c r="W252" s="18" t="n"/>
      <c r="X252" s="18" t="n"/>
      <c r="Y252" s="11" t="n"/>
    </row>
    <row r="253">
      <c r="A253" s="9">
        <f>IF(E253="","",COUNTA(E$7:E253))</f>
        <v/>
      </c>
      <c r="B253" s="10" t="n"/>
      <c r="C253" s="10" t="n"/>
      <c r="D253" s="11" t="n"/>
      <c r="E253" s="11" t="n"/>
      <c r="F253" s="11" t="n"/>
      <c r="G253" s="11" t="n"/>
      <c r="H253" s="12" t="n"/>
      <c r="I253" s="13" t="n"/>
      <c r="J253" s="14">
        <f>IF(H253="","",ROUND(H253*I253,2))</f>
        <v/>
      </c>
      <c r="K253" s="14">
        <f>IF(H253="","",H253+N(J253))</f>
        <v/>
      </c>
      <c r="L253" s="9">
        <f>IF(E253="","",IFERROR(IF(INDEX(Lieferanten!$B$6:$B$205,MATCH(E253,Lieferanten!$A$6:$A$205,0))="",Einstellungen!$A$5,INDEX(Lieferanten!$B$6:$B$205,MATCH(E253,Lieferanten!$A$6:$A$205,0))),Einstellungen!$A$5))</f>
        <v/>
      </c>
      <c r="M253" s="15">
        <f>IF(C253="","",IF(N253&lt;&gt;"",N253,C253+L253))</f>
        <v/>
      </c>
      <c r="N253" s="10" t="n"/>
      <c r="O253" s="15">
        <f>IF(C253="","",IFERROR(IF(OR(INDEX(Lieferanten!$C$6:$C$205,MATCH(E253,Lieferanten!$A$6:$A$205,0))="",INDEX(Lieferanten!$D$6:$D$205,MATCH(E253,Lieferanten!$A$6:$A$205,0))=""),"",C253+INDEX(Lieferanten!$D$6:$D$205,MATCH(E253,Lieferanten!$A$6:$A$205,0))),""))</f>
        <v/>
      </c>
      <c r="P253" s="14">
        <f>IF(OR(H253="",O253=""),"",ROUND(K253*INDEX(Lieferanten!$C$6:$C$205,MATCH(E253,Lieferanten!$A$6:$A$205,0)),2))</f>
        <v/>
      </c>
      <c r="Q253" s="10" t="n"/>
      <c r="R253" s="12" t="n"/>
      <c r="S253" s="11" t="n"/>
      <c r="T253" s="14">
        <f>IF(H253="","",IF(U253="bezahlt",0,K253-N(R253)))</f>
        <v/>
      </c>
      <c r="U253" s="16">
        <f>IF(H253="","",IF(Q253&lt;&gt;"",IF(OR(R253="",R253&gt;=K253-N(P253)-0.005),"bezahlt","teilbezahlt"),IF(IF(O253="",FALSE,TODAY()&lt;=O253),"Skonto möglich",IF(IF(M253="",FALSE,TODAY()&gt;M253),"überfällig","offen"))))</f>
        <v/>
      </c>
      <c r="V253" s="17">
        <f>IF(H253="","",IF(AND(D253&lt;&gt;"",COUNTIFS(E$7:E$506,E253,D$7:D$506,D253)&gt;1),"doppelt erfasst?",IF(AND(W253="ja",Y253=""),"XML-Datei ablegen",IF(X253&lt;&gt;"ja","Pflichtangaben prüfen",""))))</f>
        <v/>
      </c>
      <c r="W253" s="18" t="n"/>
      <c r="X253" s="18" t="n"/>
      <c r="Y253" s="11" t="n"/>
    </row>
    <row r="254">
      <c r="A254" s="9">
        <f>IF(E254="","",COUNTA(E$7:E254))</f>
        <v/>
      </c>
      <c r="B254" s="10" t="n"/>
      <c r="C254" s="10" t="n"/>
      <c r="D254" s="11" t="n"/>
      <c r="E254" s="11" t="n"/>
      <c r="F254" s="11" t="n"/>
      <c r="G254" s="11" t="n"/>
      <c r="H254" s="12" t="n"/>
      <c r="I254" s="13" t="n"/>
      <c r="J254" s="14">
        <f>IF(H254="","",ROUND(H254*I254,2))</f>
        <v/>
      </c>
      <c r="K254" s="14">
        <f>IF(H254="","",H254+N(J254))</f>
        <v/>
      </c>
      <c r="L254" s="9">
        <f>IF(E254="","",IFERROR(IF(INDEX(Lieferanten!$B$6:$B$205,MATCH(E254,Lieferanten!$A$6:$A$205,0))="",Einstellungen!$A$5,INDEX(Lieferanten!$B$6:$B$205,MATCH(E254,Lieferanten!$A$6:$A$205,0))),Einstellungen!$A$5))</f>
        <v/>
      </c>
      <c r="M254" s="15">
        <f>IF(C254="","",IF(N254&lt;&gt;"",N254,C254+L254))</f>
        <v/>
      </c>
      <c r="N254" s="10" t="n"/>
      <c r="O254" s="15">
        <f>IF(C254="","",IFERROR(IF(OR(INDEX(Lieferanten!$C$6:$C$205,MATCH(E254,Lieferanten!$A$6:$A$205,0))="",INDEX(Lieferanten!$D$6:$D$205,MATCH(E254,Lieferanten!$A$6:$A$205,0))=""),"",C254+INDEX(Lieferanten!$D$6:$D$205,MATCH(E254,Lieferanten!$A$6:$A$205,0))),""))</f>
        <v/>
      </c>
      <c r="P254" s="14">
        <f>IF(OR(H254="",O254=""),"",ROUND(K254*INDEX(Lieferanten!$C$6:$C$205,MATCH(E254,Lieferanten!$A$6:$A$205,0)),2))</f>
        <v/>
      </c>
      <c r="Q254" s="10" t="n"/>
      <c r="R254" s="12" t="n"/>
      <c r="S254" s="11" t="n"/>
      <c r="T254" s="14">
        <f>IF(H254="","",IF(U254="bezahlt",0,K254-N(R254)))</f>
        <v/>
      </c>
      <c r="U254" s="16">
        <f>IF(H254="","",IF(Q254&lt;&gt;"",IF(OR(R254="",R254&gt;=K254-N(P254)-0.005),"bezahlt","teilbezahlt"),IF(IF(O254="",FALSE,TODAY()&lt;=O254),"Skonto möglich",IF(IF(M254="",FALSE,TODAY()&gt;M254),"überfällig","offen"))))</f>
        <v/>
      </c>
      <c r="V254" s="17">
        <f>IF(H254="","",IF(AND(D254&lt;&gt;"",COUNTIFS(E$7:E$506,E254,D$7:D$506,D254)&gt;1),"doppelt erfasst?",IF(AND(W254="ja",Y254=""),"XML-Datei ablegen",IF(X254&lt;&gt;"ja","Pflichtangaben prüfen",""))))</f>
        <v/>
      </c>
      <c r="W254" s="18" t="n"/>
      <c r="X254" s="18" t="n"/>
      <c r="Y254" s="11" t="n"/>
    </row>
    <row r="255">
      <c r="A255" s="9">
        <f>IF(E255="","",COUNTA(E$7:E255))</f>
        <v/>
      </c>
      <c r="B255" s="10" t="n"/>
      <c r="C255" s="10" t="n"/>
      <c r="D255" s="11" t="n"/>
      <c r="E255" s="11" t="n"/>
      <c r="F255" s="11" t="n"/>
      <c r="G255" s="11" t="n"/>
      <c r="H255" s="12" t="n"/>
      <c r="I255" s="13" t="n"/>
      <c r="J255" s="14">
        <f>IF(H255="","",ROUND(H255*I255,2))</f>
        <v/>
      </c>
      <c r="K255" s="14">
        <f>IF(H255="","",H255+N(J255))</f>
        <v/>
      </c>
      <c r="L255" s="9">
        <f>IF(E255="","",IFERROR(IF(INDEX(Lieferanten!$B$6:$B$205,MATCH(E255,Lieferanten!$A$6:$A$205,0))="",Einstellungen!$A$5,INDEX(Lieferanten!$B$6:$B$205,MATCH(E255,Lieferanten!$A$6:$A$205,0))),Einstellungen!$A$5))</f>
        <v/>
      </c>
      <c r="M255" s="15">
        <f>IF(C255="","",IF(N255&lt;&gt;"",N255,C255+L255))</f>
        <v/>
      </c>
      <c r="N255" s="10" t="n"/>
      <c r="O255" s="15">
        <f>IF(C255="","",IFERROR(IF(OR(INDEX(Lieferanten!$C$6:$C$205,MATCH(E255,Lieferanten!$A$6:$A$205,0))="",INDEX(Lieferanten!$D$6:$D$205,MATCH(E255,Lieferanten!$A$6:$A$205,0))=""),"",C255+INDEX(Lieferanten!$D$6:$D$205,MATCH(E255,Lieferanten!$A$6:$A$205,0))),""))</f>
        <v/>
      </c>
      <c r="P255" s="14">
        <f>IF(OR(H255="",O255=""),"",ROUND(K255*INDEX(Lieferanten!$C$6:$C$205,MATCH(E255,Lieferanten!$A$6:$A$205,0)),2))</f>
        <v/>
      </c>
      <c r="Q255" s="10" t="n"/>
      <c r="R255" s="12" t="n"/>
      <c r="S255" s="11" t="n"/>
      <c r="T255" s="14">
        <f>IF(H255="","",IF(U255="bezahlt",0,K255-N(R255)))</f>
        <v/>
      </c>
      <c r="U255" s="16">
        <f>IF(H255="","",IF(Q255&lt;&gt;"",IF(OR(R255="",R255&gt;=K255-N(P255)-0.005),"bezahlt","teilbezahlt"),IF(IF(O255="",FALSE,TODAY()&lt;=O255),"Skonto möglich",IF(IF(M255="",FALSE,TODAY()&gt;M255),"überfällig","offen"))))</f>
        <v/>
      </c>
      <c r="V255" s="17">
        <f>IF(H255="","",IF(AND(D255&lt;&gt;"",COUNTIFS(E$7:E$506,E255,D$7:D$506,D255)&gt;1),"doppelt erfasst?",IF(AND(W255="ja",Y255=""),"XML-Datei ablegen",IF(X255&lt;&gt;"ja","Pflichtangaben prüfen",""))))</f>
        <v/>
      </c>
      <c r="W255" s="18" t="n"/>
      <c r="X255" s="18" t="n"/>
      <c r="Y255" s="11" t="n"/>
    </row>
    <row r="256">
      <c r="A256" s="9">
        <f>IF(E256="","",COUNTA(E$7:E256))</f>
        <v/>
      </c>
      <c r="B256" s="10" t="n"/>
      <c r="C256" s="10" t="n"/>
      <c r="D256" s="11" t="n"/>
      <c r="E256" s="11" t="n"/>
      <c r="F256" s="11" t="n"/>
      <c r="G256" s="11" t="n"/>
      <c r="H256" s="12" t="n"/>
      <c r="I256" s="13" t="n"/>
      <c r="J256" s="14">
        <f>IF(H256="","",ROUND(H256*I256,2))</f>
        <v/>
      </c>
      <c r="K256" s="14">
        <f>IF(H256="","",H256+N(J256))</f>
        <v/>
      </c>
      <c r="L256" s="9">
        <f>IF(E256="","",IFERROR(IF(INDEX(Lieferanten!$B$6:$B$205,MATCH(E256,Lieferanten!$A$6:$A$205,0))="",Einstellungen!$A$5,INDEX(Lieferanten!$B$6:$B$205,MATCH(E256,Lieferanten!$A$6:$A$205,0))),Einstellungen!$A$5))</f>
        <v/>
      </c>
      <c r="M256" s="15">
        <f>IF(C256="","",IF(N256&lt;&gt;"",N256,C256+L256))</f>
        <v/>
      </c>
      <c r="N256" s="10" t="n"/>
      <c r="O256" s="15">
        <f>IF(C256="","",IFERROR(IF(OR(INDEX(Lieferanten!$C$6:$C$205,MATCH(E256,Lieferanten!$A$6:$A$205,0))="",INDEX(Lieferanten!$D$6:$D$205,MATCH(E256,Lieferanten!$A$6:$A$205,0))=""),"",C256+INDEX(Lieferanten!$D$6:$D$205,MATCH(E256,Lieferanten!$A$6:$A$205,0))),""))</f>
        <v/>
      </c>
      <c r="P256" s="14">
        <f>IF(OR(H256="",O256=""),"",ROUND(K256*INDEX(Lieferanten!$C$6:$C$205,MATCH(E256,Lieferanten!$A$6:$A$205,0)),2))</f>
        <v/>
      </c>
      <c r="Q256" s="10" t="n"/>
      <c r="R256" s="12" t="n"/>
      <c r="S256" s="11" t="n"/>
      <c r="T256" s="14">
        <f>IF(H256="","",IF(U256="bezahlt",0,K256-N(R256)))</f>
        <v/>
      </c>
      <c r="U256" s="16">
        <f>IF(H256="","",IF(Q256&lt;&gt;"",IF(OR(R256="",R256&gt;=K256-N(P256)-0.005),"bezahlt","teilbezahlt"),IF(IF(O256="",FALSE,TODAY()&lt;=O256),"Skonto möglich",IF(IF(M256="",FALSE,TODAY()&gt;M256),"überfällig","offen"))))</f>
        <v/>
      </c>
      <c r="V256" s="17">
        <f>IF(H256="","",IF(AND(D256&lt;&gt;"",COUNTIFS(E$7:E$506,E256,D$7:D$506,D256)&gt;1),"doppelt erfasst?",IF(AND(W256="ja",Y256=""),"XML-Datei ablegen",IF(X256&lt;&gt;"ja","Pflichtangaben prüfen",""))))</f>
        <v/>
      </c>
      <c r="W256" s="18" t="n"/>
      <c r="X256" s="18" t="n"/>
      <c r="Y256" s="11" t="n"/>
    </row>
    <row r="257">
      <c r="A257" s="9">
        <f>IF(E257="","",COUNTA(E$7:E257))</f>
        <v/>
      </c>
      <c r="B257" s="10" t="n"/>
      <c r="C257" s="10" t="n"/>
      <c r="D257" s="11" t="n"/>
      <c r="E257" s="11" t="n"/>
      <c r="F257" s="11" t="n"/>
      <c r="G257" s="11" t="n"/>
      <c r="H257" s="12" t="n"/>
      <c r="I257" s="13" t="n"/>
      <c r="J257" s="14">
        <f>IF(H257="","",ROUND(H257*I257,2))</f>
        <v/>
      </c>
      <c r="K257" s="14">
        <f>IF(H257="","",H257+N(J257))</f>
        <v/>
      </c>
      <c r="L257" s="9">
        <f>IF(E257="","",IFERROR(IF(INDEX(Lieferanten!$B$6:$B$205,MATCH(E257,Lieferanten!$A$6:$A$205,0))="",Einstellungen!$A$5,INDEX(Lieferanten!$B$6:$B$205,MATCH(E257,Lieferanten!$A$6:$A$205,0))),Einstellungen!$A$5))</f>
        <v/>
      </c>
      <c r="M257" s="15">
        <f>IF(C257="","",IF(N257&lt;&gt;"",N257,C257+L257))</f>
        <v/>
      </c>
      <c r="N257" s="10" t="n"/>
      <c r="O257" s="15">
        <f>IF(C257="","",IFERROR(IF(OR(INDEX(Lieferanten!$C$6:$C$205,MATCH(E257,Lieferanten!$A$6:$A$205,0))="",INDEX(Lieferanten!$D$6:$D$205,MATCH(E257,Lieferanten!$A$6:$A$205,0))=""),"",C257+INDEX(Lieferanten!$D$6:$D$205,MATCH(E257,Lieferanten!$A$6:$A$205,0))),""))</f>
        <v/>
      </c>
      <c r="P257" s="14">
        <f>IF(OR(H257="",O257=""),"",ROUND(K257*INDEX(Lieferanten!$C$6:$C$205,MATCH(E257,Lieferanten!$A$6:$A$205,0)),2))</f>
        <v/>
      </c>
      <c r="Q257" s="10" t="n"/>
      <c r="R257" s="12" t="n"/>
      <c r="S257" s="11" t="n"/>
      <c r="T257" s="14">
        <f>IF(H257="","",IF(U257="bezahlt",0,K257-N(R257)))</f>
        <v/>
      </c>
      <c r="U257" s="16">
        <f>IF(H257="","",IF(Q257&lt;&gt;"",IF(OR(R257="",R257&gt;=K257-N(P257)-0.005),"bezahlt","teilbezahlt"),IF(IF(O257="",FALSE,TODAY()&lt;=O257),"Skonto möglich",IF(IF(M257="",FALSE,TODAY()&gt;M257),"überfällig","offen"))))</f>
        <v/>
      </c>
      <c r="V257" s="17">
        <f>IF(H257="","",IF(AND(D257&lt;&gt;"",COUNTIFS(E$7:E$506,E257,D$7:D$506,D257)&gt;1),"doppelt erfasst?",IF(AND(W257="ja",Y257=""),"XML-Datei ablegen",IF(X257&lt;&gt;"ja","Pflichtangaben prüfen",""))))</f>
        <v/>
      </c>
      <c r="W257" s="18" t="n"/>
      <c r="X257" s="18" t="n"/>
      <c r="Y257" s="11" t="n"/>
    </row>
    <row r="258">
      <c r="A258" s="9">
        <f>IF(E258="","",COUNTA(E$7:E258))</f>
        <v/>
      </c>
      <c r="B258" s="10" t="n"/>
      <c r="C258" s="10" t="n"/>
      <c r="D258" s="11" t="n"/>
      <c r="E258" s="11" t="n"/>
      <c r="F258" s="11" t="n"/>
      <c r="G258" s="11" t="n"/>
      <c r="H258" s="12" t="n"/>
      <c r="I258" s="13" t="n"/>
      <c r="J258" s="14">
        <f>IF(H258="","",ROUND(H258*I258,2))</f>
        <v/>
      </c>
      <c r="K258" s="14">
        <f>IF(H258="","",H258+N(J258))</f>
        <v/>
      </c>
      <c r="L258" s="9">
        <f>IF(E258="","",IFERROR(IF(INDEX(Lieferanten!$B$6:$B$205,MATCH(E258,Lieferanten!$A$6:$A$205,0))="",Einstellungen!$A$5,INDEX(Lieferanten!$B$6:$B$205,MATCH(E258,Lieferanten!$A$6:$A$205,0))),Einstellungen!$A$5))</f>
        <v/>
      </c>
      <c r="M258" s="15">
        <f>IF(C258="","",IF(N258&lt;&gt;"",N258,C258+L258))</f>
        <v/>
      </c>
      <c r="N258" s="10" t="n"/>
      <c r="O258" s="15">
        <f>IF(C258="","",IFERROR(IF(OR(INDEX(Lieferanten!$C$6:$C$205,MATCH(E258,Lieferanten!$A$6:$A$205,0))="",INDEX(Lieferanten!$D$6:$D$205,MATCH(E258,Lieferanten!$A$6:$A$205,0))=""),"",C258+INDEX(Lieferanten!$D$6:$D$205,MATCH(E258,Lieferanten!$A$6:$A$205,0))),""))</f>
        <v/>
      </c>
      <c r="P258" s="14">
        <f>IF(OR(H258="",O258=""),"",ROUND(K258*INDEX(Lieferanten!$C$6:$C$205,MATCH(E258,Lieferanten!$A$6:$A$205,0)),2))</f>
        <v/>
      </c>
      <c r="Q258" s="10" t="n"/>
      <c r="R258" s="12" t="n"/>
      <c r="S258" s="11" t="n"/>
      <c r="T258" s="14">
        <f>IF(H258="","",IF(U258="bezahlt",0,K258-N(R258)))</f>
        <v/>
      </c>
      <c r="U258" s="16">
        <f>IF(H258="","",IF(Q258&lt;&gt;"",IF(OR(R258="",R258&gt;=K258-N(P258)-0.005),"bezahlt","teilbezahlt"),IF(IF(O258="",FALSE,TODAY()&lt;=O258),"Skonto möglich",IF(IF(M258="",FALSE,TODAY()&gt;M258),"überfällig","offen"))))</f>
        <v/>
      </c>
      <c r="V258" s="17">
        <f>IF(H258="","",IF(AND(D258&lt;&gt;"",COUNTIFS(E$7:E$506,E258,D$7:D$506,D258)&gt;1),"doppelt erfasst?",IF(AND(W258="ja",Y258=""),"XML-Datei ablegen",IF(X258&lt;&gt;"ja","Pflichtangaben prüfen",""))))</f>
        <v/>
      </c>
      <c r="W258" s="18" t="n"/>
      <c r="X258" s="18" t="n"/>
      <c r="Y258" s="11" t="n"/>
    </row>
    <row r="259">
      <c r="A259" s="9">
        <f>IF(E259="","",COUNTA(E$7:E259))</f>
        <v/>
      </c>
      <c r="B259" s="10" t="n"/>
      <c r="C259" s="10" t="n"/>
      <c r="D259" s="11" t="n"/>
      <c r="E259" s="11" t="n"/>
      <c r="F259" s="11" t="n"/>
      <c r="G259" s="11" t="n"/>
      <c r="H259" s="12" t="n"/>
      <c r="I259" s="13" t="n"/>
      <c r="J259" s="14">
        <f>IF(H259="","",ROUND(H259*I259,2))</f>
        <v/>
      </c>
      <c r="K259" s="14">
        <f>IF(H259="","",H259+N(J259))</f>
        <v/>
      </c>
      <c r="L259" s="9">
        <f>IF(E259="","",IFERROR(IF(INDEX(Lieferanten!$B$6:$B$205,MATCH(E259,Lieferanten!$A$6:$A$205,0))="",Einstellungen!$A$5,INDEX(Lieferanten!$B$6:$B$205,MATCH(E259,Lieferanten!$A$6:$A$205,0))),Einstellungen!$A$5))</f>
        <v/>
      </c>
      <c r="M259" s="15">
        <f>IF(C259="","",IF(N259&lt;&gt;"",N259,C259+L259))</f>
        <v/>
      </c>
      <c r="N259" s="10" t="n"/>
      <c r="O259" s="15">
        <f>IF(C259="","",IFERROR(IF(OR(INDEX(Lieferanten!$C$6:$C$205,MATCH(E259,Lieferanten!$A$6:$A$205,0))="",INDEX(Lieferanten!$D$6:$D$205,MATCH(E259,Lieferanten!$A$6:$A$205,0))=""),"",C259+INDEX(Lieferanten!$D$6:$D$205,MATCH(E259,Lieferanten!$A$6:$A$205,0))),""))</f>
        <v/>
      </c>
      <c r="P259" s="14">
        <f>IF(OR(H259="",O259=""),"",ROUND(K259*INDEX(Lieferanten!$C$6:$C$205,MATCH(E259,Lieferanten!$A$6:$A$205,0)),2))</f>
        <v/>
      </c>
      <c r="Q259" s="10" t="n"/>
      <c r="R259" s="12" t="n"/>
      <c r="S259" s="11" t="n"/>
      <c r="T259" s="14">
        <f>IF(H259="","",IF(U259="bezahlt",0,K259-N(R259)))</f>
        <v/>
      </c>
      <c r="U259" s="16">
        <f>IF(H259="","",IF(Q259&lt;&gt;"",IF(OR(R259="",R259&gt;=K259-N(P259)-0.005),"bezahlt","teilbezahlt"),IF(IF(O259="",FALSE,TODAY()&lt;=O259),"Skonto möglich",IF(IF(M259="",FALSE,TODAY()&gt;M259),"überfällig","offen"))))</f>
        <v/>
      </c>
      <c r="V259" s="17">
        <f>IF(H259="","",IF(AND(D259&lt;&gt;"",COUNTIFS(E$7:E$506,E259,D$7:D$506,D259)&gt;1),"doppelt erfasst?",IF(AND(W259="ja",Y259=""),"XML-Datei ablegen",IF(X259&lt;&gt;"ja","Pflichtangaben prüfen",""))))</f>
        <v/>
      </c>
      <c r="W259" s="18" t="n"/>
      <c r="X259" s="18" t="n"/>
      <c r="Y259" s="11" t="n"/>
    </row>
    <row r="260">
      <c r="A260" s="9">
        <f>IF(E260="","",COUNTA(E$7:E260))</f>
        <v/>
      </c>
      <c r="B260" s="10" t="n"/>
      <c r="C260" s="10" t="n"/>
      <c r="D260" s="11" t="n"/>
      <c r="E260" s="11" t="n"/>
      <c r="F260" s="11" t="n"/>
      <c r="G260" s="11" t="n"/>
      <c r="H260" s="12" t="n"/>
      <c r="I260" s="13" t="n"/>
      <c r="J260" s="14">
        <f>IF(H260="","",ROUND(H260*I260,2))</f>
        <v/>
      </c>
      <c r="K260" s="14">
        <f>IF(H260="","",H260+N(J260))</f>
        <v/>
      </c>
      <c r="L260" s="9">
        <f>IF(E260="","",IFERROR(IF(INDEX(Lieferanten!$B$6:$B$205,MATCH(E260,Lieferanten!$A$6:$A$205,0))="",Einstellungen!$A$5,INDEX(Lieferanten!$B$6:$B$205,MATCH(E260,Lieferanten!$A$6:$A$205,0))),Einstellungen!$A$5))</f>
        <v/>
      </c>
      <c r="M260" s="15">
        <f>IF(C260="","",IF(N260&lt;&gt;"",N260,C260+L260))</f>
        <v/>
      </c>
      <c r="N260" s="10" t="n"/>
      <c r="O260" s="15">
        <f>IF(C260="","",IFERROR(IF(OR(INDEX(Lieferanten!$C$6:$C$205,MATCH(E260,Lieferanten!$A$6:$A$205,0))="",INDEX(Lieferanten!$D$6:$D$205,MATCH(E260,Lieferanten!$A$6:$A$205,0))=""),"",C260+INDEX(Lieferanten!$D$6:$D$205,MATCH(E260,Lieferanten!$A$6:$A$205,0))),""))</f>
        <v/>
      </c>
      <c r="P260" s="14">
        <f>IF(OR(H260="",O260=""),"",ROUND(K260*INDEX(Lieferanten!$C$6:$C$205,MATCH(E260,Lieferanten!$A$6:$A$205,0)),2))</f>
        <v/>
      </c>
      <c r="Q260" s="10" t="n"/>
      <c r="R260" s="12" t="n"/>
      <c r="S260" s="11" t="n"/>
      <c r="T260" s="14">
        <f>IF(H260="","",IF(U260="bezahlt",0,K260-N(R260)))</f>
        <v/>
      </c>
      <c r="U260" s="16">
        <f>IF(H260="","",IF(Q260&lt;&gt;"",IF(OR(R260="",R260&gt;=K260-N(P260)-0.005),"bezahlt","teilbezahlt"),IF(IF(O260="",FALSE,TODAY()&lt;=O260),"Skonto möglich",IF(IF(M260="",FALSE,TODAY()&gt;M260),"überfällig","offen"))))</f>
        <v/>
      </c>
      <c r="V260" s="17">
        <f>IF(H260="","",IF(AND(D260&lt;&gt;"",COUNTIFS(E$7:E$506,E260,D$7:D$506,D260)&gt;1),"doppelt erfasst?",IF(AND(W260="ja",Y260=""),"XML-Datei ablegen",IF(X260&lt;&gt;"ja","Pflichtangaben prüfen",""))))</f>
        <v/>
      </c>
      <c r="W260" s="18" t="n"/>
      <c r="X260" s="18" t="n"/>
      <c r="Y260" s="11" t="n"/>
    </row>
    <row r="261">
      <c r="A261" s="9">
        <f>IF(E261="","",COUNTA(E$7:E261))</f>
        <v/>
      </c>
      <c r="B261" s="10" t="n"/>
      <c r="C261" s="10" t="n"/>
      <c r="D261" s="11" t="n"/>
      <c r="E261" s="11" t="n"/>
      <c r="F261" s="11" t="n"/>
      <c r="G261" s="11" t="n"/>
      <c r="H261" s="12" t="n"/>
      <c r="I261" s="13" t="n"/>
      <c r="J261" s="14">
        <f>IF(H261="","",ROUND(H261*I261,2))</f>
        <v/>
      </c>
      <c r="K261" s="14">
        <f>IF(H261="","",H261+N(J261))</f>
        <v/>
      </c>
      <c r="L261" s="9">
        <f>IF(E261="","",IFERROR(IF(INDEX(Lieferanten!$B$6:$B$205,MATCH(E261,Lieferanten!$A$6:$A$205,0))="",Einstellungen!$A$5,INDEX(Lieferanten!$B$6:$B$205,MATCH(E261,Lieferanten!$A$6:$A$205,0))),Einstellungen!$A$5))</f>
        <v/>
      </c>
      <c r="M261" s="15">
        <f>IF(C261="","",IF(N261&lt;&gt;"",N261,C261+L261))</f>
        <v/>
      </c>
      <c r="N261" s="10" t="n"/>
      <c r="O261" s="15">
        <f>IF(C261="","",IFERROR(IF(OR(INDEX(Lieferanten!$C$6:$C$205,MATCH(E261,Lieferanten!$A$6:$A$205,0))="",INDEX(Lieferanten!$D$6:$D$205,MATCH(E261,Lieferanten!$A$6:$A$205,0))=""),"",C261+INDEX(Lieferanten!$D$6:$D$205,MATCH(E261,Lieferanten!$A$6:$A$205,0))),""))</f>
        <v/>
      </c>
      <c r="P261" s="14">
        <f>IF(OR(H261="",O261=""),"",ROUND(K261*INDEX(Lieferanten!$C$6:$C$205,MATCH(E261,Lieferanten!$A$6:$A$205,0)),2))</f>
        <v/>
      </c>
      <c r="Q261" s="10" t="n"/>
      <c r="R261" s="12" t="n"/>
      <c r="S261" s="11" t="n"/>
      <c r="T261" s="14">
        <f>IF(H261="","",IF(U261="bezahlt",0,K261-N(R261)))</f>
        <v/>
      </c>
      <c r="U261" s="16">
        <f>IF(H261="","",IF(Q261&lt;&gt;"",IF(OR(R261="",R261&gt;=K261-N(P261)-0.005),"bezahlt","teilbezahlt"),IF(IF(O261="",FALSE,TODAY()&lt;=O261),"Skonto möglich",IF(IF(M261="",FALSE,TODAY()&gt;M261),"überfällig","offen"))))</f>
        <v/>
      </c>
      <c r="V261" s="17">
        <f>IF(H261="","",IF(AND(D261&lt;&gt;"",COUNTIFS(E$7:E$506,E261,D$7:D$506,D261)&gt;1),"doppelt erfasst?",IF(AND(W261="ja",Y261=""),"XML-Datei ablegen",IF(X261&lt;&gt;"ja","Pflichtangaben prüfen",""))))</f>
        <v/>
      </c>
      <c r="W261" s="18" t="n"/>
      <c r="X261" s="18" t="n"/>
      <c r="Y261" s="11" t="n"/>
    </row>
    <row r="262">
      <c r="A262" s="9">
        <f>IF(E262="","",COUNTA(E$7:E262))</f>
        <v/>
      </c>
      <c r="B262" s="10" t="n"/>
      <c r="C262" s="10" t="n"/>
      <c r="D262" s="11" t="n"/>
      <c r="E262" s="11" t="n"/>
      <c r="F262" s="11" t="n"/>
      <c r="G262" s="11" t="n"/>
      <c r="H262" s="12" t="n"/>
      <c r="I262" s="13" t="n"/>
      <c r="J262" s="14">
        <f>IF(H262="","",ROUND(H262*I262,2))</f>
        <v/>
      </c>
      <c r="K262" s="14">
        <f>IF(H262="","",H262+N(J262))</f>
        <v/>
      </c>
      <c r="L262" s="9">
        <f>IF(E262="","",IFERROR(IF(INDEX(Lieferanten!$B$6:$B$205,MATCH(E262,Lieferanten!$A$6:$A$205,0))="",Einstellungen!$A$5,INDEX(Lieferanten!$B$6:$B$205,MATCH(E262,Lieferanten!$A$6:$A$205,0))),Einstellungen!$A$5))</f>
        <v/>
      </c>
      <c r="M262" s="15">
        <f>IF(C262="","",IF(N262&lt;&gt;"",N262,C262+L262))</f>
        <v/>
      </c>
      <c r="N262" s="10" t="n"/>
      <c r="O262" s="15">
        <f>IF(C262="","",IFERROR(IF(OR(INDEX(Lieferanten!$C$6:$C$205,MATCH(E262,Lieferanten!$A$6:$A$205,0))="",INDEX(Lieferanten!$D$6:$D$205,MATCH(E262,Lieferanten!$A$6:$A$205,0))=""),"",C262+INDEX(Lieferanten!$D$6:$D$205,MATCH(E262,Lieferanten!$A$6:$A$205,0))),""))</f>
        <v/>
      </c>
      <c r="P262" s="14">
        <f>IF(OR(H262="",O262=""),"",ROUND(K262*INDEX(Lieferanten!$C$6:$C$205,MATCH(E262,Lieferanten!$A$6:$A$205,0)),2))</f>
        <v/>
      </c>
      <c r="Q262" s="10" t="n"/>
      <c r="R262" s="12" t="n"/>
      <c r="S262" s="11" t="n"/>
      <c r="T262" s="14">
        <f>IF(H262="","",IF(U262="bezahlt",0,K262-N(R262)))</f>
        <v/>
      </c>
      <c r="U262" s="16">
        <f>IF(H262="","",IF(Q262&lt;&gt;"",IF(OR(R262="",R262&gt;=K262-N(P262)-0.005),"bezahlt","teilbezahlt"),IF(IF(O262="",FALSE,TODAY()&lt;=O262),"Skonto möglich",IF(IF(M262="",FALSE,TODAY()&gt;M262),"überfällig","offen"))))</f>
        <v/>
      </c>
      <c r="V262" s="17">
        <f>IF(H262="","",IF(AND(D262&lt;&gt;"",COUNTIFS(E$7:E$506,E262,D$7:D$506,D262)&gt;1),"doppelt erfasst?",IF(AND(W262="ja",Y262=""),"XML-Datei ablegen",IF(X262&lt;&gt;"ja","Pflichtangaben prüfen",""))))</f>
        <v/>
      </c>
      <c r="W262" s="18" t="n"/>
      <c r="X262" s="18" t="n"/>
      <c r="Y262" s="11" t="n"/>
    </row>
    <row r="263">
      <c r="A263" s="9">
        <f>IF(E263="","",COUNTA(E$7:E263))</f>
        <v/>
      </c>
      <c r="B263" s="10" t="n"/>
      <c r="C263" s="10" t="n"/>
      <c r="D263" s="11" t="n"/>
      <c r="E263" s="11" t="n"/>
      <c r="F263" s="11" t="n"/>
      <c r="G263" s="11" t="n"/>
      <c r="H263" s="12" t="n"/>
      <c r="I263" s="13" t="n"/>
      <c r="J263" s="14">
        <f>IF(H263="","",ROUND(H263*I263,2))</f>
        <v/>
      </c>
      <c r="K263" s="14">
        <f>IF(H263="","",H263+N(J263))</f>
        <v/>
      </c>
      <c r="L263" s="9">
        <f>IF(E263="","",IFERROR(IF(INDEX(Lieferanten!$B$6:$B$205,MATCH(E263,Lieferanten!$A$6:$A$205,0))="",Einstellungen!$A$5,INDEX(Lieferanten!$B$6:$B$205,MATCH(E263,Lieferanten!$A$6:$A$205,0))),Einstellungen!$A$5))</f>
        <v/>
      </c>
      <c r="M263" s="15">
        <f>IF(C263="","",IF(N263&lt;&gt;"",N263,C263+L263))</f>
        <v/>
      </c>
      <c r="N263" s="10" t="n"/>
      <c r="O263" s="15">
        <f>IF(C263="","",IFERROR(IF(OR(INDEX(Lieferanten!$C$6:$C$205,MATCH(E263,Lieferanten!$A$6:$A$205,0))="",INDEX(Lieferanten!$D$6:$D$205,MATCH(E263,Lieferanten!$A$6:$A$205,0))=""),"",C263+INDEX(Lieferanten!$D$6:$D$205,MATCH(E263,Lieferanten!$A$6:$A$205,0))),""))</f>
        <v/>
      </c>
      <c r="P263" s="14">
        <f>IF(OR(H263="",O263=""),"",ROUND(K263*INDEX(Lieferanten!$C$6:$C$205,MATCH(E263,Lieferanten!$A$6:$A$205,0)),2))</f>
        <v/>
      </c>
      <c r="Q263" s="10" t="n"/>
      <c r="R263" s="12" t="n"/>
      <c r="S263" s="11" t="n"/>
      <c r="T263" s="14">
        <f>IF(H263="","",IF(U263="bezahlt",0,K263-N(R263)))</f>
        <v/>
      </c>
      <c r="U263" s="16">
        <f>IF(H263="","",IF(Q263&lt;&gt;"",IF(OR(R263="",R263&gt;=K263-N(P263)-0.005),"bezahlt","teilbezahlt"),IF(IF(O263="",FALSE,TODAY()&lt;=O263),"Skonto möglich",IF(IF(M263="",FALSE,TODAY()&gt;M263),"überfällig","offen"))))</f>
        <v/>
      </c>
      <c r="V263" s="17">
        <f>IF(H263="","",IF(AND(D263&lt;&gt;"",COUNTIFS(E$7:E$506,E263,D$7:D$506,D263)&gt;1),"doppelt erfasst?",IF(AND(W263="ja",Y263=""),"XML-Datei ablegen",IF(X263&lt;&gt;"ja","Pflichtangaben prüfen",""))))</f>
        <v/>
      </c>
      <c r="W263" s="18" t="n"/>
      <c r="X263" s="18" t="n"/>
      <c r="Y263" s="11" t="n"/>
    </row>
    <row r="264">
      <c r="A264" s="9">
        <f>IF(E264="","",COUNTA(E$7:E264))</f>
        <v/>
      </c>
      <c r="B264" s="10" t="n"/>
      <c r="C264" s="10" t="n"/>
      <c r="D264" s="11" t="n"/>
      <c r="E264" s="11" t="n"/>
      <c r="F264" s="11" t="n"/>
      <c r="G264" s="11" t="n"/>
      <c r="H264" s="12" t="n"/>
      <c r="I264" s="13" t="n"/>
      <c r="J264" s="14">
        <f>IF(H264="","",ROUND(H264*I264,2))</f>
        <v/>
      </c>
      <c r="K264" s="14">
        <f>IF(H264="","",H264+N(J264))</f>
        <v/>
      </c>
      <c r="L264" s="9">
        <f>IF(E264="","",IFERROR(IF(INDEX(Lieferanten!$B$6:$B$205,MATCH(E264,Lieferanten!$A$6:$A$205,0))="",Einstellungen!$A$5,INDEX(Lieferanten!$B$6:$B$205,MATCH(E264,Lieferanten!$A$6:$A$205,0))),Einstellungen!$A$5))</f>
        <v/>
      </c>
      <c r="M264" s="15">
        <f>IF(C264="","",IF(N264&lt;&gt;"",N264,C264+L264))</f>
        <v/>
      </c>
      <c r="N264" s="10" t="n"/>
      <c r="O264" s="15">
        <f>IF(C264="","",IFERROR(IF(OR(INDEX(Lieferanten!$C$6:$C$205,MATCH(E264,Lieferanten!$A$6:$A$205,0))="",INDEX(Lieferanten!$D$6:$D$205,MATCH(E264,Lieferanten!$A$6:$A$205,0))=""),"",C264+INDEX(Lieferanten!$D$6:$D$205,MATCH(E264,Lieferanten!$A$6:$A$205,0))),""))</f>
        <v/>
      </c>
      <c r="P264" s="14">
        <f>IF(OR(H264="",O264=""),"",ROUND(K264*INDEX(Lieferanten!$C$6:$C$205,MATCH(E264,Lieferanten!$A$6:$A$205,0)),2))</f>
        <v/>
      </c>
      <c r="Q264" s="10" t="n"/>
      <c r="R264" s="12" t="n"/>
      <c r="S264" s="11" t="n"/>
      <c r="T264" s="14">
        <f>IF(H264="","",IF(U264="bezahlt",0,K264-N(R264)))</f>
        <v/>
      </c>
      <c r="U264" s="16">
        <f>IF(H264="","",IF(Q264&lt;&gt;"",IF(OR(R264="",R264&gt;=K264-N(P264)-0.005),"bezahlt","teilbezahlt"),IF(IF(O264="",FALSE,TODAY()&lt;=O264),"Skonto möglich",IF(IF(M264="",FALSE,TODAY()&gt;M264),"überfällig","offen"))))</f>
        <v/>
      </c>
      <c r="V264" s="17">
        <f>IF(H264="","",IF(AND(D264&lt;&gt;"",COUNTIFS(E$7:E$506,E264,D$7:D$506,D264)&gt;1),"doppelt erfasst?",IF(AND(W264="ja",Y264=""),"XML-Datei ablegen",IF(X264&lt;&gt;"ja","Pflichtangaben prüfen",""))))</f>
        <v/>
      </c>
      <c r="W264" s="18" t="n"/>
      <c r="X264" s="18" t="n"/>
      <c r="Y264" s="11" t="n"/>
    </row>
    <row r="265">
      <c r="A265" s="9">
        <f>IF(E265="","",COUNTA(E$7:E265))</f>
        <v/>
      </c>
      <c r="B265" s="10" t="n"/>
      <c r="C265" s="10" t="n"/>
      <c r="D265" s="11" t="n"/>
      <c r="E265" s="11" t="n"/>
      <c r="F265" s="11" t="n"/>
      <c r="G265" s="11" t="n"/>
      <c r="H265" s="12" t="n"/>
      <c r="I265" s="13" t="n"/>
      <c r="J265" s="14">
        <f>IF(H265="","",ROUND(H265*I265,2))</f>
        <v/>
      </c>
      <c r="K265" s="14">
        <f>IF(H265="","",H265+N(J265))</f>
        <v/>
      </c>
      <c r="L265" s="9">
        <f>IF(E265="","",IFERROR(IF(INDEX(Lieferanten!$B$6:$B$205,MATCH(E265,Lieferanten!$A$6:$A$205,0))="",Einstellungen!$A$5,INDEX(Lieferanten!$B$6:$B$205,MATCH(E265,Lieferanten!$A$6:$A$205,0))),Einstellungen!$A$5))</f>
        <v/>
      </c>
      <c r="M265" s="15">
        <f>IF(C265="","",IF(N265&lt;&gt;"",N265,C265+L265))</f>
        <v/>
      </c>
      <c r="N265" s="10" t="n"/>
      <c r="O265" s="15">
        <f>IF(C265="","",IFERROR(IF(OR(INDEX(Lieferanten!$C$6:$C$205,MATCH(E265,Lieferanten!$A$6:$A$205,0))="",INDEX(Lieferanten!$D$6:$D$205,MATCH(E265,Lieferanten!$A$6:$A$205,0))=""),"",C265+INDEX(Lieferanten!$D$6:$D$205,MATCH(E265,Lieferanten!$A$6:$A$205,0))),""))</f>
        <v/>
      </c>
      <c r="P265" s="14">
        <f>IF(OR(H265="",O265=""),"",ROUND(K265*INDEX(Lieferanten!$C$6:$C$205,MATCH(E265,Lieferanten!$A$6:$A$205,0)),2))</f>
        <v/>
      </c>
      <c r="Q265" s="10" t="n"/>
      <c r="R265" s="12" t="n"/>
      <c r="S265" s="11" t="n"/>
      <c r="T265" s="14">
        <f>IF(H265="","",IF(U265="bezahlt",0,K265-N(R265)))</f>
        <v/>
      </c>
      <c r="U265" s="16">
        <f>IF(H265="","",IF(Q265&lt;&gt;"",IF(OR(R265="",R265&gt;=K265-N(P265)-0.005),"bezahlt","teilbezahlt"),IF(IF(O265="",FALSE,TODAY()&lt;=O265),"Skonto möglich",IF(IF(M265="",FALSE,TODAY()&gt;M265),"überfällig","offen"))))</f>
        <v/>
      </c>
      <c r="V265" s="17">
        <f>IF(H265="","",IF(AND(D265&lt;&gt;"",COUNTIFS(E$7:E$506,E265,D$7:D$506,D265)&gt;1),"doppelt erfasst?",IF(AND(W265="ja",Y265=""),"XML-Datei ablegen",IF(X265&lt;&gt;"ja","Pflichtangaben prüfen",""))))</f>
        <v/>
      </c>
      <c r="W265" s="18" t="n"/>
      <c r="X265" s="18" t="n"/>
      <c r="Y265" s="11" t="n"/>
    </row>
    <row r="266">
      <c r="A266" s="9">
        <f>IF(E266="","",COUNTA(E$7:E266))</f>
        <v/>
      </c>
      <c r="B266" s="10" t="n"/>
      <c r="C266" s="10" t="n"/>
      <c r="D266" s="11" t="n"/>
      <c r="E266" s="11" t="n"/>
      <c r="F266" s="11" t="n"/>
      <c r="G266" s="11" t="n"/>
      <c r="H266" s="12" t="n"/>
      <c r="I266" s="13" t="n"/>
      <c r="J266" s="14">
        <f>IF(H266="","",ROUND(H266*I266,2))</f>
        <v/>
      </c>
      <c r="K266" s="14">
        <f>IF(H266="","",H266+N(J266))</f>
        <v/>
      </c>
      <c r="L266" s="9">
        <f>IF(E266="","",IFERROR(IF(INDEX(Lieferanten!$B$6:$B$205,MATCH(E266,Lieferanten!$A$6:$A$205,0))="",Einstellungen!$A$5,INDEX(Lieferanten!$B$6:$B$205,MATCH(E266,Lieferanten!$A$6:$A$205,0))),Einstellungen!$A$5))</f>
        <v/>
      </c>
      <c r="M266" s="15">
        <f>IF(C266="","",IF(N266&lt;&gt;"",N266,C266+L266))</f>
        <v/>
      </c>
      <c r="N266" s="10" t="n"/>
      <c r="O266" s="15">
        <f>IF(C266="","",IFERROR(IF(OR(INDEX(Lieferanten!$C$6:$C$205,MATCH(E266,Lieferanten!$A$6:$A$205,0))="",INDEX(Lieferanten!$D$6:$D$205,MATCH(E266,Lieferanten!$A$6:$A$205,0))=""),"",C266+INDEX(Lieferanten!$D$6:$D$205,MATCH(E266,Lieferanten!$A$6:$A$205,0))),""))</f>
        <v/>
      </c>
      <c r="P266" s="14">
        <f>IF(OR(H266="",O266=""),"",ROUND(K266*INDEX(Lieferanten!$C$6:$C$205,MATCH(E266,Lieferanten!$A$6:$A$205,0)),2))</f>
        <v/>
      </c>
      <c r="Q266" s="10" t="n"/>
      <c r="R266" s="12" t="n"/>
      <c r="S266" s="11" t="n"/>
      <c r="T266" s="14">
        <f>IF(H266="","",IF(U266="bezahlt",0,K266-N(R266)))</f>
        <v/>
      </c>
      <c r="U266" s="16">
        <f>IF(H266="","",IF(Q266&lt;&gt;"",IF(OR(R266="",R266&gt;=K266-N(P266)-0.005),"bezahlt","teilbezahlt"),IF(IF(O266="",FALSE,TODAY()&lt;=O266),"Skonto möglich",IF(IF(M266="",FALSE,TODAY()&gt;M266),"überfällig","offen"))))</f>
        <v/>
      </c>
      <c r="V266" s="17">
        <f>IF(H266="","",IF(AND(D266&lt;&gt;"",COUNTIFS(E$7:E$506,E266,D$7:D$506,D266)&gt;1),"doppelt erfasst?",IF(AND(W266="ja",Y266=""),"XML-Datei ablegen",IF(X266&lt;&gt;"ja","Pflichtangaben prüfen",""))))</f>
        <v/>
      </c>
      <c r="W266" s="18" t="n"/>
      <c r="X266" s="18" t="n"/>
      <c r="Y266" s="11" t="n"/>
    </row>
    <row r="267">
      <c r="A267" s="9">
        <f>IF(E267="","",COUNTA(E$7:E267))</f>
        <v/>
      </c>
      <c r="B267" s="10" t="n"/>
      <c r="C267" s="10" t="n"/>
      <c r="D267" s="11" t="n"/>
      <c r="E267" s="11" t="n"/>
      <c r="F267" s="11" t="n"/>
      <c r="G267" s="11" t="n"/>
      <c r="H267" s="12" t="n"/>
      <c r="I267" s="13" t="n"/>
      <c r="J267" s="14">
        <f>IF(H267="","",ROUND(H267*I267,2))</f>
        <v/>
      </c>
      <c r="K267" s="14">
        <f>IF(H267="","",H267+N(J267))</f>
        <v/>
      </c>
      <c r="L267" s="9">
        <f>IF(E267="","",IFERROR(IF(INDEX(Lieferanten!$B$6:$B$205,MATCH(E267,Lieferanten!$A$6:$A$205,0))="",Einstellungen!$A$5,INDEX(Lieferanten!$B$6:$B$205,MATCH(E267,Lieferanten!$A$6:$A$205,0))),Einstellungen!$A$5))</f>
        <v/>
      </c>
      <c r="M267" s="15">
        <f>IF(C267="","",IF(N267&lt;&gt;"",N267,C267+L267))</f>
        <v/>
      </c>
      <c r="N267" s="10" t="n"/>
      <c r="O267" s="15">
        <f>IF(C267="","",IFERROR(IF(OR(INDEX(Lieferanten!$C$6:$C$205,MATCH(E267,Lieferanten!$A$6:$A$205,0))="",INDEX(Lieferanten!$D$6:$D$205,MATCH(E267,Lieferanten!$A$6:$A$205,0))=""),"",C267+INDEX(Lieferanten!$D$6:$D$205,MATCH(E267,Lieferanten!$A$6:$A$205,0))),""))</f>
        <v/>
      </c>
      <c r="P267" s="14">
        <f>IF(OR(H267="",O267=""),"",ROUND(K267*INDEX(Lieferanten!$C$6:$C$205,MATCH(E267,Lieferanten!$A$6:$A$205,0)),2))</f>
        <v/>
      </c>
      <c r="Q267" s="10" t="n"/>
      <c r="R267" s="12" t="n"/>
      <c r="S267" s="11" t="n"/>
      <c r="T267" s="14">
        <f>IF(H267="","",IF(U267="bezahlt",0,K267-N(R267)))</f>
        <v/>
      </c>
      <c r="U267" s="16">
        <f>IF(H267="","",IF(Q267&lt;&gt;"",IF(OR(R267="",R267&gt;=K267-N(P267)-0.005),"bezahlt","teilbezahlt"),IF(IF(O267="",FALSE,TODAY()&lt;=O267),"Skonto möglich",IF(IF(M267="",FALSE,TODAY()&gt;M267),"überfällig","offen"))))</f>
        <v/>
      </c>
      <c r="V267" s="17">
        <f>IF(H267="","",IF(AND(D267&lt;&gt;"",COUNTIFS(E$7:E$506,E267,D$7:D$506,D267)&gt;1),"doppelt erfasst?",IF(AND(W267="ja",Y267=""),"XML-Datei ablegen",IF(X267&lt;&gt;"ja","Pflichtangaben prüfen",""))))</f>
        <v/>
      </c>
      <c r="W267" s="18" t="n"/>
      <c r="X267" s="18" t="n"/>
      <c r="Y267" s="11" t="n"/>
    </row>
    <row r="268">
      <c r="A268" s="9">
        <f>IF(E268="","",COUNTA(E$7:E268))</f>
        <v/>
      </c>
      <c r="B268" s="10" t="n"/>
      <c r="C268" s="10" t="n"/>
      <c r="D268" s="11" t="n"/>
      <c r="E268" s="11" t="n"/>
      <c r="F268" s="11" t="n"/>
      <c r="G268" s="11" t="n"/>
      <c r="H268" s="12" t="n"/>
      <c r="I268" s="13" t="n"/>
      <c r="J268" s="14">
        <f>IF(H268="","",ROUND(H268*I268,2))</f>
        <v/>
      </c>
      <c r="K268" s="14">
        <f>IF(H268="","",H268+N(J268))</f>
        <v/>
      </c>
      <c r="L268" s="9">
        <f>IF(E268="","",IFERROR(IF(INDEX(Lieferanten!$B$6:$B$205,MATCH(E268,Lieferanten!$A$6:$A$205,0))="",Einstellungen!$A$5,INDEX(Lieferanten!$B$6:$B$205,MATCH(E268,Lieferanten!$A$6:$A$205,0))),Einstellungen!$A$5))</f>
        <v/>
      </c>
      <c r="M268" s="15">
        <f>IF(C268="","",IF(N268&lt;&gt;"",N268,C268+L268))</f>
        <v/>
      </c>
      <c r="N268" s="10" t="n"/>
      <c r="O268" s="15">
        <f>IF(C268="","",IFERROR(IF(OR(INDEX(Lieferanten!$C$6:$C$205,MATCH(E268,Lieferanten!$A$6:$A$205,0))="",INDEX(Lieferanten!$D$6:$D$205,MATCH(E268,Lieferanten!$A$6:$A$205,0))=""),"",C268+INDEX(Lieferanten!$D$6:$D$205,MATCH(E268,Lieferanten!$A$6:$A$205,0))),""))</f>
        <v/>
      </c>
      <c r="P268" s="14">
        <f>IF(OR(H268="",O268=""),"",ROUND(K268*INDEX(Lieferanten!$C$6:$C$205,MATCH(E268,Lieferanten!$A$6:$A$205,0)),2))</f>
        <v/>
      </c>
      <c r="Q268" s="10" t="n"/>
      <c r="R268" s="12" t="n"/>
      <c r="S268" s="11" t="n"/>
      <c r="T268" s="14">
        <f>IF(H268="","",IF(U268="bezahlt",0,K268-N(R268)))</f>
        <v/>
      </c>
      <c r="U268" s="16">
        <f>IF(H268="","",IF(Q268&lt;&gt;"",IF(OR(R268="",R268&gt;=K268-N(P268)-0.005),"bezahlt","teilbezahlt"),IF(IF(O268="",FALSE,TODAY()&lt;=O268),"Skonto möglich",IF(IF(M268="",FALSE,TODAY()&gt;M268),"überfällig","offen"))))</f>
        <v/>
      </c>
      <c r="V268" s="17">
        <f>IF(H268="","",IF(AND(D268&lt;&gt;"",COUNTIFS(E$7:E$506,E268,D$7:D$506,D268)&gt;1),"doppelt erfasst?",IF(AND(W268="ja",Y268=""),"XML-Datei ablegen",IF(X268&lt;&gt;"ja","Pflichtangaben prüfen",""))))</f>
        <v/>
      </c>
      <c r="W268" s="18" t="n"/>
      <c r="X268" s="18" t="n"/>
      <c r="Y268" s="11" t="n"/>
    </row>
    <row r="269">
      <c r="A269" s="9">
        <f>IF(E269="","",COUNTA(E$7:E269))</f>
        <v/>
      </c>
      <c r="B269" s="10" t="n"/>
      <c r="C269" s="10" t="n"/>
      <c r="D269" s="11" t="n"/>
      <c r="E269" s="11" t="n"/>
      <c r="F269" s="11" t="n"/>
      <c r="G269" s="11" t="n"/>
      <c r="H269" s="12" t="n"/>
      <c r="I269" s="13" t="n"/>
      <c r="J269" s="14">
        <f>IF(H269="","",ROUND(H269*I269,2))</f>
        <v/>
      </c>
      <c r="K269" s="14">
        <f>IF(H269="","",H269+N(J269))</f>
        <v/>
      </c>
      <c r="L269" s="9">
        <f>IF(E269="","",IFERROR(IF(INDEX(Lieferanten!$B$6:$B$205,MATCH(E269,Lieferanten!$A$6:$A$205,0))="",Einstellungen!$A$5,INDEX(Lieferanten!$B$6:$B$205,MATCH(E269,Lieferanten!$A$6:$A$205,0))),Einstellungen!$A$5))</f>
        <v/>
      </c>
      <c r="M269" s="15">
        <f>IF(C269="","",IF(N269&lt;&gt;"",N269,C269+L269))</f>
        <v/>
      </c>
      <c r="N269" s="10" t="n"/>
      <c r="O269" s="15">
        <f>IF(C269="","",IFERROR(IF(OR(INDEX(Lieferanten!$C$6:$C$205,MATCH(E269,Lieferanten!$A$6:$A$205,0))="",INDEX(Lieferanten!$D$6:$D$205,MATCH(E269,Lieferanten!$A$6:$A$205,0))=""),"",C269+INDEX(Lieferanten!$D$6:$D$205,MATCH(E269,Lieferanten!$A$6:$A$205,0))),""))</f>
        <v/>
      </c>
      <c r="P269" s="14">
        <f>IF(OR(H269="",O269=""),"",ROUND(K269*INDEX(Lieferanten!$C$6:$C$205,MATCH(E269,Lieferanten!$A$6:$A$205,0)),2))</f>
        <v/>
      </c>
      <c r="Q269" s="10" t="n"/>
      <c r="R269" s="12" t="n"/>
      <c r="S269" s="11" t="n"/>
      <c r="T269" s="14">
        <f>IF(H269="","",IF(U269="bezahlt",0,K269-N(R269)))</f>
        <v/>
      </c>
      <c r="U269" s="16">
        <f>IF(H269="","",IF(Q269&lt;&gt;"",IF(OR(R269="",R269&gt;=K269-N(P269)-0.005),"bezahlt","teilbezahlt"),IF(IF(O269="",FALSE,TODAY()&lt;=O269),"Skonto möglich",IF(IF(M269="",FALSE,TODAY()&gt;M269),"überfällig","offen"))))</f>
        <v/>
      </c>
      <c r="V269" s="17">
        <f>IF(H269="","",IF(AND(D269&lt;&gt;"",COUNTIFS(E$7:E$506,E269,D$7:D$506,D269)&gt;1),"doppelt erfasst?",IF(AND(W269="ja",Y269=""),"XML-Datei ablegen",IF(X269&lt;&gt;"ja","Pflichtangaben prüfen",""))))</f>
        <v/>
      </c>
      <c r="W269" s="18" t="n"/>
      <c r="X269" s="18" t="n"/>
      <c r="Y269" s="11" t="n"/>
    </row>
    <row r="270">
      <c r="A270" s="9">
        <f>IF(E270="","",COUNTA(E$7:E270))</f>
        <v/>
      </c>
      <c r="B270" s="10" t="n"/>
      <c r="C270" s="10" t="n"/>
      <c r="D270" s="11" t="n"/>
      <c r="E270" s="11" t="n"/>
      <c r="F270" s="11" t="n"/>
      <c r="G270" s="11" t="n"/>
      <c r="H270" s="12" t="n"/>
      <c r="I270" s="13" t="n"/>
      <c r="J270" s="14">
        <f>IF(H270="","",ROUND(H270*I270,2))</f>
        <v/>
      </c>
      <c r="K270" s="14">
        <f>IF(H270="","",H270+N(J270))</f>
        <v/>
      </c>
      <c r="L270" s="9">
        <f>IF(E270="","",IFERROR(IF(INDEX(Lieferanten!$B$6:$B$205,MATCH(E270,Lieferanten!$A$6:$A$205,0))="",Einstellungen!$A$5,INDEX(Lieferanten!$B$6:$B$205,MATCH(E270,Lieferanten!$A$6:$A$205,0))),Einstellungen!$A$5))</f>
        <v/>
      </c>
      <c r="M270" s="15">
        <f>IF(C270="","",IF(N270&lt;&gt;"",N270,C270+L270))</f>
        <v/>
      </c>
      <c r="N270" s="10" t="n"/>
      <c r="O270" s="15">
        <f>IF(C270="","",IFERROR(IF(OR(INDEX(Lieferanten!$C$6:$C$205,MATCH(E270,Lieferanten!$A$6:$A$205,0))="",INDEX(Lieferanten!$D$6:$D$205,MATCH(E270,Lieferanten!$A$6:$A$205,0))=""),"",C270+INDEX(Lieferanten!$D$6:$D$205,MATCH(E270,Lieferanten!$A$6:$A$205,0))),""))</f>
        <v/>
      </c>
      <c r="P270" s="14">
        <f>IF(OR(H270="",O270=""),"",ROUND(K270*INDEX(Lieferanten!$C$6:$C$205,MATCH(E270,Lieferanten!$A$6:$A$205,0)),2))</f>
        <v/>
      </c>
      <c r="Q270" s="10" t="n"/>
      <c r="R270" s="12" t="n"/>
      <c r="S270" s="11" t="n"/>
      <c r="T270" s="14">
        <f>IF(H270="","",IF(U270="bezahlt",0,K270-N(R270)))</f>
        <v/>
      </c>
      <c r="U270" s="16">
        <f>IF(H270="","",IF(Q270&lt;&gt;"",IF(OR(R270="",R270&gt;=K270-N(P270)-0.005),"bezahlt","teilbezahlt"),IF(IF(O270="",FALSE,TODAY()&lt;=O270),"Skonto möglich",IF(IF(M270="",FALSE,TODAY()&gt;M270),"überfällig","offen"))))</f>
        <v/>
      </c>
      <c r="V270" s="17">
        <f>IF(H270="","",IF(AND(D270&lt;&gt;"",COUNTIFS(E$7:E$506,E270,D$7:D$506,D270)&gt;1),"doppelt erfasst?",IF(AND(W270="ja",Y270=""),"XML-Datei ablegen",IF(X270&lt;&gt;"ja","Pflichtangaben prüfen",""))))</f>
        <v/>
      </c>
      <c r="W270" s="18" t="n"/>
      <c r="X270" s="18" t="n"/>
      <c r="Y270" s="11" t="n"/>
    </row>
    <row r="271">
      <c r="A271" s="9">
        <f>IF(E271="","",COUNTA(E$7:E271))</f>
        <v/>
      </c>
      <c r="B271" s="10" t="n"/>
      <c r="C271" s="10" t="n"/>
      <c r="D271" s="11" t="n"/>
      <c r="E271" s="11" t="n"/>
      <c r="F271" s="11" t="n"/>
      <c r="G271" s="11" t="n"/>
      <c r="H271" s="12" t="n"/>
      <c r="I271" s="13" t="n"/>
      <c r="J271" s="14">
        <f>IF(H271="","",ROUND(H271*I271,2))</f>
        <v/>
      </c>
      <c r="K271" s="14">
        <f>IF(H271="","",H271+N(J271))</f>
        <v/>
      </c>
      <c r="L271" s="9">
        <f>IF(E271="","",IFERROR(IF(INDEX(Lieferanten!$B$6:$B$205,MATCH(E271,Lieferanten!$A$6:$A$205,0))="",Einstellungen!$A$5,INDEX(Lieferanten!$B$6:$B$205,MATCH(E271,Lieferanten!$A$6:$A$205,0))),Einstellungen!$A$5))</f>
        <v/>
      </c>
      <c r="M271" s="15">
        <f>IF(C271="","",IF(N271&lt;&gt;"",N271,C271+L271))</f>
        <v/>
      </c>
      <c r="N271" s="10" t="n"/>
      <c r="O271" s="15">
        <f>IF(C271="","",IFERROR(IF(OR(INDEX(Lieferanten!$C$6:$C$205,MATCH(E271,Lieferanten!$A$6:$A$205,0))="",INDEX(Lieferanten!$D$6:$D$205,MATCH(E271,Lieferanten!$A$6:$A$205,0))=""),"",C271+INDEX(Lieferanten!$D$6:$D$205,MATCH(E271,Lieferanten!$A$6:$A$205,0))),""))</f>
        <v/>
      </c>
      <c r="P271" s="14">
        <f>IF(OR(H271="",O271=""),"",ROUND(K271*INDEX(Lieferanten!$C$6:$C$205,MATCH(E271,Lieferanten!$A$6:$A$205,0)),2))</f>
        <v/>
      </c>
      <c r="Q271" s="10" t="n"/>
      <c r="R271" s="12" t="n"/>
      <c r="S271" s="11" t="n"/>
      <c r="T271" s="14">
        <f>IF(H271="","",IF(U271="bezahlt",0,K271-N(R271)))</f>
        <v/>
      </c>
      <c r="U271" s="16">
        <f>IF(H271="","",IF(Q271&lt;&gt;"",IF(OR(R271="",R271&gt;=K271-N(P271)-0.005),"bezahlt","teilbezahlt"),IF(IF(O271="",FALSE,TODAY()&lt;=O271),"Skonto möglich",IF(IF(M271="",FALSE,TODAY()&gt;M271),"überfällig","offen"))))</f>
        <v/>
      </c>
      <c r="V271" s="17">
        <f>IF(H271="","",IF(AND(D271&lt;&gt;"",COUNTIFS(E$7:E$506,E271,D$7:D$506,D271)&gt;1),"doppelt erfasst?",IF(AND(W271="ja",Y271=""),"XML-Datei ablegen",IF(X271&lt;&gt;"ja","Pflichtangaben prüfen",""))))</f>
        <v/>
      </c>
      <c r="W271" s="18" t="n"/>
      <c r="X271" s="18" t="n"/>
      <c r="Y271" s="11" t="n"/>
    </row>
    <row r="272">
      <c r="A272" s="9">
        <f>IF(E272="","",COUNTA(E$7:E272))</f>
        <v/>
      </c>
      <c r="B272" s="10" t="n"/>
      <c r="C272" s="10" t="n"/>
      <c r="D272" s="11" t="n"/>
      <c r="E272" s="11" t="n"/>
      <c r="F272" s="11" t="n"/>
      <c r="G272" s="11" t="n"/>
      <c r="H272" s="12" t="n"/>
      <c r="I272" s="13" t="n"/>
      <c r="J272" s="14">
        <f>IF(H272="","",ROUND(H272*I272,2))</f>
        <v/>
      </c>
      <c r="K272" s="14">
        <f>IF(H272="","",H272+N(J272))</f>
        <v/>
      </c>
      <c r="L272" s="9">
        <f>IF(E272="","",IFERROR(IF(INDEX(Lieferanten!$B$6:$B$205,MATCH(E272,Lieferanten!$A$6:$A$205,0))="",Einstellungen!$A$5,INDEX(Lieferanten!$B$6:$B$205,MATCH(E272,Lieferanten!$A$6:$A$205,0))),Einstellungen!$A$5))</f>
        <v/>
      </c>
      <c r="M272" s="15">
        <f>IF(C272="","",IF(N272&lt;&gt;"",N272,C272+L272))</f>
        <v/>
      </c>
      <c r="N272" s="10" t="n"/>
      <c r="O272" s="15">
        <f>IF(C272="","",IFERROR(IF(OR(INDEX(Lieferanten!$C$6:$C$205,MATCH(E272,Lieferanten!$A$6:$A$205,0))="",INDEX(Lieferanten!$D$6:$D$205,MATCH(E272,Lieferanten!$A$6:$A$205,0))=""),"",C272+INDEX(Lieferanten!$D$6:$D$205,MATCH(E272,Lieferanten!$A$6:$A$205,0))),""))</f>
        <v/>
      </c>
      <c r="P272" s="14">
        <f>IF(OR(H272="",O272=""),"",ROUND(K272*INDEX(Lieferanten!$C$6:$C$205,MATCH(E272,Lieferanten!$A$6:$A$205,0)),2))</f>
        <v/>
      </c>
      <c r="Q272" s="10" t="n"/>
      <c r="R272" s="12" t="n"/>
      <c r="S272" s="11" t="n"/>
      <c r="T272" s="14">
        <f>IF(H272="","",IF(U272="bezahlt",0,K272-N(R272)))</f>
        <v/>
      </c>
      <c r="U272" s="16">
        <f>IF(H272="","",IF(Q272&lt;&gt;"",IF(OR(R272="",R272&gt;=K272-N(P272)-0.005),"bezahlt","teilbezahlt"),IF(IF(O272="",FALSE,TODAY()&lt;=O272),"Skonto möglich",IF(IF(M272="",FALSE,TODAY()&gt;M272),"überfällig","offen"))))</f>
        <v/>
      </c>
      <c r="V272" s="17">
        <f>IF(H272="","",IF(AND(D272&lt;&gt;"",COUNTIFS(E$7:E$506,E272,D$7:D$506,D272)&gt;1),"doppelt erfasst?",IF(AND(W272="ja",Y272=""),"XML-Datei ablegen",IF(X272&lt;&gt;"ja","Pflichtangaben prüfen",""))))</f>
        <v/>
      </c>
      <c r="W272" s="18" t="n"/>
      <c r="X272" s="18" t="n"/>
      <c r="Y272" s="11" t="n"/>
    </row>
    <row r="273">
      <c r="A273" s="9">
        <f>IF(E273="","",COUNTA(E$7:E273))</f>
        <v/>
      </c>
      <c r="B273" s="10" t="n"/>
      <c r="C273" s="10" t="n"/>
      <c r="D273" s="11" t="n"/>
      <c r="E273" s="11" t="n"/>
      <c r="F273" s="11" t="n"/>
      <c r="G273" s="11" t="n"/>
      <c r="H273" s="12" t="n"/>
      <c r="I273" s="13" t="n"/>
      <c r="J273" s="14">
        <f>IF(H273="","",ROUND(H273*I273,2))</f>
        <v/>
      </c>
      <c r="K273" s="14">
        <f>IF(H273="","",H273+N(J273))</f>
        <v/>
      </c>
      <c r="L273" s="9">
        <f>IF(E273="","",IFERROR(IF(INDEX(Lieferanten!$B$6:$B$205,MATCH(E273,Lieferanten!$A$6:$A$205,0))="",Einstellungen!$A$5,INDEX(Lieferanten!$B$6:$B$205,MATCH(E273,Lieferanten!$A$6:$A$205,0))),Einstellungen!$A$5))</f>
        <v/>
      </c>
      <c r="M273" s="15">
        <f>IF(C273="","",IF(N273&lt;&gt;"",N273,C273+L273))</f>
        <v/>
      </c>
      <c r="N273" s="10" t="n"/>
      <c r="O273" s="15">
        <f>IF(C273="","",IFERROR(IF(OR(INDEX(Lieferanten!$C$6:$C$205,MATCH(E273,Lieferanten!$A$6:$A$205,0))="",INDEX(Lieferanten!$D$6:$D$205,MATCH(E273,Lieferanten!$A$6:$A$205,0))=""),"",C273+INDEX(Lieferanten!$D$6:$D$205,MATCH(E273,Lieferanten!$A$6:$A$205,0))),""))</f>
        <v/>
      </c>
      <c r="P273" s="14">
        <f>IF(OR(H273="",O273=""),"",ROUND(K273*INDEX(Lieferanten!$C$6:$C$205,MATCH(E273,Lieferanten!$A$6:$A$205,0)),2))</f>
        <v/>
      </c>
      <c r="Q273" s="10" t="n"/>
      <c r="R273" s="12" t="n"/>
      <c r="S273" s="11" t="n"/>
      <c r="T273" s="14">
        <f>IF(H273="","",IF(U273="bezahlt",0,K273-N(R273)))</f>
        <v/>
      </c>
      <c r="U273" s="16">
        <f>IF(H273="","",IF(Q273&lt;&gt;"",IF(OR(R273="",R273&gt;=K273-N(P273)-0.005),"bezahlt","teilbezahlt"),IF(IF(O273="",FALSE,TODAY()&lt;=O273),"Skonto möglich",IF(IF(M273="",FALSE,TODAY()&gt;M273),"überfällig","offen"))))</f>
        <v/>
      </c>
      <c r="V273" s="17">
        <f>IF(H273="","",IF(AND(D273&lt;&gt;"",COUNTIFS(E$7:E$506,E273,D$7:D$506,D273)&gt;1),"doppelt erfasst?",IF(AND(W273="ja",Y273=""),"XML-Datei ablegen",IF(X273&lt;&gt;"ja","Pflichtangaben prüfen",""))))</f>
        <v/>
      </c>
      <c r="W273" s="18" t="n"/>
      <c r="X273" s="18" t="n"/>
      <c r="Y273" s="11" t="n"/>
    </row>
    <row r="274">
      <c r="A274" s="9">
        <f>IF(E274="","",COUNTA(E$7:E274))</f>
        <v/>
      </c>
      <c r="B274" s="10" t="n"/>
      <c r="C274" s="10" t="n"/>
      <c r="D274" s="11" t="n"/>
      <c r="E274" s="11" t="n"/>
      <c r="F274" s="11" t="n"/>
      <c r="G274" s="11" t="n"/>
      <c r="H274" s="12" t="n"/>
      <c r="I274" s="13" t="n"/>
      <c r="J274" s="14">
        <f>IF(H274="","",ROUND(H274*I274,2))</f>
        <v/>
      </c>
      <c r="K274" s="14">
        <f>IF(H274="","",H274+N(J274))</f>
        <v/>
      </c>
      <c r="L274" s="9">
        <f>IF(E274="","",IFERROR(IF(INDEX(Lieferanten!$B$6:$B$205,MATCH(E274,Lieferanten!$A$6:$A$205,0))="",Einstellungen!$A$5,INDEX(Lieferanten!$B$6:$B$205,MATCH(E274,Lieferanten!$A$6:$A$205,0))),Einstellungen!$A$5))</f>
        <v/>
      </c>
      <c r="M274" s="15">
        <f>IF(C274="","",IF(N274&lt;&gt;"",N274,C274+L274))</f>
        <v/>
      </c>
      <c r="N274" s="10" t="n"/>
      <c r="O274" s="15">
        <f>IF(C274="","",IFERROR(IF(OR(INDEX(Lieferanten!$C$6:$C$205,MATCH(E274,Lieferanten!$A$6:$A$205,0))="",INDEX(Lieferanten!$D$6:$D$205,MATCH(E274,Lieferanten!$A$6:$A$205,0))=""),"",C274+INDEX(Lieferanten!$D$6:$D$205,MATCH(E274,Lieferanten!$A$6:$A$205,0))),""))</f>
        <v/>
      </c>
      <c r="P274" s="14">
        <f>IF(OR(H274="",O274=""),"",ROUND(K274*INDEX(Lieferanten!$C$6:$C$205,MATCH(E274,Lieferanten!$A$6:$A$205,0)),2))</f>
        <v/>
      </c>
      <c r="Q274" s="10" t="n"/>
      <c r="R274" s="12" t="n"/>
      <c r="S274" s="11" t="n"/>
      <c r="T274" s="14">
        <f>IF(H274="","",IF(U274="bezahlt",0,K274-N(R274)))</f>
        <v/>
      </c>
      <c r="U274" s="16">
        <f>IF(H274="","",IF(Q274&lt;&gt;"",IF(OR(R274="",R274&gt;=K274-N(P274)-0.005),"bezahlt","teilbezahlt"),IF(IF(O274="",FALSE,TODAY()&lt;=O274),"Skonto möglich",IF(IF(M274="",FALSE,TODAY()&gt;M274),"überfällig","offen"))))</f>
        <v/>
      </c>
      <c r="V274" s="17">
        <f>IF(H274="","",IF(AND(D274&lt;&gt;"",COUNTIFS(E$7:E$506,E274,D$7:D$506,D274)&gt;1),"doppelt erfasst?",IF(AND(W274="ja",Y274=""),"XML-Datei ablegen",IF(X274&lt;&gt;"ja","Pflichtangaben prüfen",""))))</f>
        <v/>
      </c>
      <c r="W274" s="18" t="n"/>
      <c r="X274" s="18" t="n"/>
      <c r="Y274" s="11" t="n"/>
    </row>
    <row r="275">
      <c r="A275" s="9">
        <f>IF(E275="","",COUNTA(E$7:E275))</f>
        <v/>
      </c>
      <c r="B275" s="10" t="n"/>
      <c r="C275" s="10" t="n"/>
      <c r="D275" s="11" t="n"/>
      <c r="E275" s="11" t="n"/>
      <c r="F275" s="11" t="n"/>
      <c r="G275" s="11" t="n"/>
      <c r="H275" s="12" t="n"/>
      <c r="I275" s="13" t="n"/>
      <c r="J275" s="14">
        <f>IF(H275="","",ROUND(H275*I275,2))</f>
        <v/>
      </c>
      <c r="K275" s="14">
        <f>IF(H275="","",H275+N(J275))</f>
        <v/>
      </c>
      <c r="L275" s="9">
        <f>IF(E275="","",IFERROR(IF(INDEX(Lieferanten!$B$6:$B$205,MATCH(E275,Lieferanten!$A$6:$A$205,0))="",Einstellungen!$A$5,INDEX(Lieferanten!$B$6:$B$205,MATCH(E275,Lieferanten!$A$6:$A$205,0))),Einstellungen!$A$5))</f>
        <v/>
      </c>
      <c r="M275" s="15">
        <f>IF(C275="","",IF(N275&lt;&gt;"",N275,C275+L275))</f>
        <v/>
      </c>
      <c r="N275" s="10" t="n"/>
      <c r="O275" s="15">
        <f>IF(C275="","",IFERROR(IF(OR(INDEX(Lieferanten!$C$6:$C$205,MATCH(E275,Lieferanten!$A$6:$A$205,0))="",INDEX(Lieferanten!$D$6:$D$205,MATCH(E275,Lieferanten!$A$6:$A$205,0))=""),"",C275+INDEX(Lieferanten!$D$6:$D$205,MATCH(E275,Lieferanten!$A$6:$A$205,0))),""))</f>
        <v/>
      </c>
      <c r="P275" s="14">
        <f>IF(OR(H275="",O275=""),"",ROUND(K275*INDEX(Lieferanten!$C$6:$C$205,MATCH(E275,Lieferanten!$A$6:$A$205,0)),2))</f>
        <v/>
      </c>
      <c r="Q275" s="10" t="n"/>
      <c r="R275" s="12" t="n"/>
      <c r="S275" s="11" t="n"/>
      <c r="T275" s="14">
        <f>IF(H275="","",IF(U275="bezahlt",0,K275-N(R275)))</f>
        <v/>
      </c>
      <c r="U275" s="16">
        <f>IF(H275="","",IF(Q275&lt;&gt;"",IF(OR(R275="",R275&gt;=K275-N(P275)-0.005),"bezahlt","teilbezahlt"),IF(IF(O275="",FALSE,TODAY()&lt;=O275),"Skonto möglich",IF(IF(M275="",FALSE,TODAY()&gt;M275),"überfällig","offen"))))</f>
        <v/>
      </c>
      <c r="V275" s="17">
        <f>IF(H275="","",IF(AND(D275&lt;&gt;"",COUNTIFS(E$7:E$506,E275,D$7:D$506,D275)&gt;1),"doppelt erfasst?",IF(AND(W275="ja",Y275=""),"XML-Datei ablegen",IF(X275&lt;&gt;"ja","Pflichtangaben prüfen",""))))</f>
        <v/>
      </c>
      <c r="W275" s="18" t="n"/>
      <c r="X275" s="18" t="n"/>
      <c r="Y275" s="11" t="n"/>
    </row>
    <row r="276">
      <c r="A276" s="9">
        <f>IF(E276="","",COUNTA(E$7:E276))</f>
        <v/>
      </c>
      <c r="B276" s="10" t="n"/>
      <c r="C276" s="10" t="n"/>
      <c r="D276" s="11" t="n"/>
      <c r="E276" s="11" t="n"/>
      <c r="F276" s="11" t="n"/>
      <c r="G276" s="11" t="n"/>
      <c r="H276" s="12" t="n"/>
      <c r="I276" s="13" t="n"/>
      <c r="J276" s="14">
        <f>IF(H276="","",ROUND(H276*I276,2))</f>
        <v/>
      </c>
      <c r="K276" s="14">
        <f>IF(H276="","",H276+N(J276))</f>
        <v/>
      </c>
      <c r="L276" s="9">
        <f>IF(E276="","",IFERROR(IF(INDEX(Lieferanten!$B$6:$B$205,MATCH(E276,Lieferanten!$A$6:$A$205,0))="",Einstellungen!$A$5,INDEX(Lieferanten!$B$6:$B$205,MATCH(E276,Lieferanten!$A$6:$A$205,0))),Einstellungen!$A$5))</f>
        <v/>
      </c>
      <c r="M276" s="15">
        <f>IF(C276="","",IF(N276&lt;&gt;"",N276,C276+L276))</f>
        <v/>
      </c>
      <c r="N276" s="10" t="n"/>
      <c r="O276" s="15">
        <f>IF(C276="","",IFERROR(IF(OR(INDEX(Lieferanten!$C$6:$C$205,MATCH(E276,Lieferanten!$A$6:$A$205,0))="",INDEX(Lieferanten!$D$6:$D$205,MATCH(E276,Lieferanten!$A$6:$A$205,0))=""),"",C276+INDEX(Lieferanten!$D$6:$D$205,MATCH(E276,Lieferanten!$A$6:$A$205,0))),""))</f>
        <v/>
      </c>
      <c r="P276" s="14">
        <f>IF(OR(H276="",O276=""),"",ROUND(K276*INDEX(Lieferanten!$C$6:$C$205,MATCH(E276,Lieferanten!$A$6:$A$205,0)),2))</f>
        <v/>
      </c>
      <c r="Q276" s="10" t="n"/>
      <c r="R276" s="12" t="n"/>
      <c r="S276" s="11" t="n"/>
      <c r="T276" s="14">
        <f>IF(H276="","",IF(U276="bezahlt",0,K276-N(R276)))</f>
        <v/>
      </c>
      <c r="U276" s="16">
        <f>IF(H276="","",IF(Q276&lt;&gt;"",IF(OR(R276="",R276&gt;=K276-N(P276)-0.005),"bezahlt","teilbezahlt"),IF(IF(O276="",FALSE,TODAY()&lt;=O276),"Skonto möglich",IF(IF(M276="",FALSE,TODAY()&gt;M276),"überfällig","offen"))))</f>
        <v/>
      </c>
      <c r="V276" s="17">
        <f>IF(H276="","",IF(AND(D276&lt;&gt;"",COUNTIFS(E$7:E$506,E276,D$7:D$506,D276)&gt;1),"doppelt erfasst?",IF(AND(W276="ja",Y276=""),"XML-Datei ablegen",IF(X276&lt;&gt;"ja","Pflichtangaben prüfen",""))))</f>
        <v/>
      </c>
      <c r="W276" s="18" t="n"/>
      <c r="X276" s="18" t="n"/>
      <c r="Y276" s="11" t="n"/>
    </row>
    <row r="277">
      <c r="A277" s="9">
        <f>IF(E277="","",COUNTA(E$7:E277))</f>
        <v/>
      </c>
      <c r="B277" s="10" t="n"/>
      <c r="C277" s="10" t="n"/>
      <c r="D277" s="11" t="n"/>
      <c r="E277" s="11" t="n"/>
      <c r="F277" s="11" t="n"/>
      <c r="G277" s="11" t="n"/>
      <c r="H277" s="12" t="n"/>
      <c r="I277" s="13" t="n"/>
      <c r="J277" s="14">
        <f>IF(H277="","",ROUND(H277*I277,2))</f>
        <v/>
      </c>
      <c r="K277" s="14">
        <f>IF(H277="","",H277+N(J277))</f>
        <v/>
      </c>
      <c r="L277" s="9">
        <f>IF(E277="","",IFERROR(IF(INDEX(Lieferanten!$B$6:$B$205,MATCH(E277,Lieferanten!$A$6:$A$205,0))="",Einstellungen!$A$5,INDEX(Lieferanten!$B$6:$B$205,MATCH(E277,Lieferanten!$A$6:$A$205,0))),Einstellungen!$A$5))</f>
        <v/>
      </c>
      <c r="M277" s="15">
        <f>IF(C277="","",IF(N277&lt;&gt;"",N277,C277+L277))</f>
        <v/>
      </c>
      <c r="N277" s="10" t="n"/>
      <c r="O277" s="15">
        <f>IF(C277="","",IFERROR(IF(OR(INDEX(Lieferanten!$C$6:$C$205,MATCH(E277,Lieferanten!$A$6:$A$205,0))="",INDEX(Lieferanten!$D$6:$D$205,MATCH(E277,Lieferanten!$A$6:$A$205,0))=""),"",C277+INDEX(Lieferanten!$D$6:$D$205,MATCH(E277,Lieferanten!$A$6:$A$205,0))),""))</f>
        <v/>
      </c>
      <c r="P277" s="14">
        <f>IF(OR(H277="",O277=""),"",ROUND(K277*INDEX(Lieferanten!$C$6:$C$205,MATCH(E277,Lieferanten!$A$6:$A$205,0)),2))</f>
        <v/>
      </c>
      <c r="Q277" s="10" t="n"/>
      <c r="R277" s="12" t="n"/>
      <c r="S277" s="11" t="n"/>
      <c r="T277" s="14">
        <f>IF(H277="","",IF(U277="bezahlt",0,K277-N(R277)))</f>
        <v/>
      </c>
      <c r="U277" s="16">
        <f>IF(H277="","",IF(Q277&lt;&gt;"",IF(OR(R277="",R277&gt;=K277-N(P277)-0.005),"bezahlt","teilbezahlt"),IF(IF(O277="",FALSE,TODAY()&lt;=O277),"Skonto möglich",IF(IF(M277="",FALSE,TODAY()&gt;M277),"überfällig","offen"))))</f>
        <v/>
      </c>
      <c r="V277" s="17">
        <f>IF(H277="","",IF(AND(D277&lt;&gt;"",COUNTIFS(E$7:E$506,E277,D$7:D$506,D277)&gt;1),"doppelt erfasst?",IF(AND(W277="ja",Y277=""),"XML-Datei ablegen",IF(X277&lt;&gt;"ja","Pflichtangaben prüfen",""))))</f>
        <v/>
      </c>
      <c r="W277" s="18" t="n"/>
      <c r="X277" s="18" t="n"/>
      <c r="Y277" s="11" t="n"/>
    </row>
    <row r="278">
      <c r="A278" s="9">
        <f>IF(E278="","",COUNTA(E$7:E278))</f>
        <v/>
      </c>
      <c r="B278" s="10" t="n"/>
      <c r="C278" s="10" t="n"/>
      <c r="D278" s="11" t="n"/>
      <c r="E278" s="11" t="n"/>
      <c r="F278" s="11" t="n"/>
      <c r="G278" s="11" t="n"/>
      <c r="H278" s="12" t="n"/>
      <c r="I278" s="13" t="n"/>
      <c r="J278" s="14">
        <f>IF(H278="","",ROUND(H278*I278,2))</f>
        <v/>
      </c>
      <c r="K278" s="14">
        <f>IF(H278="","",H278+N(J278))</f>
        <v/>
      </c>
      <c r="L278" s="9">
        <f>IF(E278="","",IFERROR(IF(INDEX(Lieferanten!$B$6:$B$205,MATCH(E278,Lieferanten!$A$6:$A$205,0))="",Einstellungen!$A$5,INDEX(Lieferanten!$B$6:$B$205,MATCH(E278,Lieferanten!$A$6:$A$205,0))),Einstellungen!$A$5))</f>
        <v/>
      </c>
      <c r="M278" s="15">
        <f>IF(C278="","",IF(N278&lt;&gt;"",N278,C278+L278))</f>
        <v/>
      </c>
      <c r="N278" s="10" t="n"/>
      <c r="O278" s="15">
        <f>IF(C278="","",IFERROR(IF(OR(INDEX(Lieferanten!$C$6:$C$205,MATCH(E278,Lieferanten!$A$6:$A$205,0))="",INDEX(Lieferanten!$D$6:$D$205,MATCH(E278,Lieferanten!$A$6:$A$205,0))=""),"",C278+INDEX(Lieferanten!$D$6:$D$205,MATCH(E278,Lieferanten!$A$6:$A$205,0))),""))</f>
        <v/>
      </c>
      <c r="P278" s="14">
        <f>IF(OR(H278="",O278=""),"",ROUND(K278*INDEX(Lieferanten!$C$6:$C$205,MATCH(E278,Lieferanten!$A$6:$A$205,0)),2))</f>
        <v/>
      </c>
      <c r="Q278" s="10" t="n"/>
      <c r="R278" s="12" t="n"/>
      <c r="S278" s="11" t="n"/>
      <c r="T278" s="14">
        <f>IF(H278="","",IF(U278="bezahlt",0,K278-N(R278)))</f>
        <v/>
      </c>
      <c r="U278" s="16">
        <f>IF(H278="","",IF(Q278&lt;&gt;"",IF(OR(R278="",R278&gt;=K278-N(P278)-0.005),"bezahlt","teilbezahlt"),IF(IF(O278="",FALSE,TODAY()&lt;=O278),"Skonto möglich",IF(IF(M278="",FALSE,TODAY()&gt;M278),"überfällig","offen"))))</f>
        <v/>
      </c>
      <c r="V278" s="17">
        <f>IF(H278="","",IF(AND(D278&lt;&gt;"",COUNTIFS(E$7:E$506,E278,D$7:D$506,D278)&gt;1),"doppelt erfasst?",IF(AND(W278="ja",Y278=""),"XML-Datei ablegen",IF(X278&lt;&gt;"ja","Pflichtangaben prüfen",""))))</f>
        <v/>
      </c>
      <c r="W278" s="18" t="n"/>
      <c r="X278" s="18" t="n"/>
      <c r="Y278" s="11" t="n"/>
    </row>
    <row r="279">
      <c r="A279" s="9">
        <f>IF(E279="","",COUNTA(E$7:E279))</f>
        <v/>
      </c>
      <c r="B279" s="10" t="n"/>
      <c r="C279" s="10" t="n"/>
      <c r="D279" s="11" t="n"/>
      <c r="E279" s="11" t="n"/>
      <c r="F279" s="11" t="n"/>
      <c r="G279" s="11" t="n"/>
      <c r="H279" s="12" t="n"/>
      <c r="I279" s="13" t="n"/>
      <c r="J279" s="14">
        <f>IF(H279="","",ROUND(H279*I279,2))</f>
        <v/>
      </c>
      <c r="K279" s="14">
        <f>IF(H279="","",H279+N(J279))</f>
        <v/>
      </c>
      <c r="L279" s="9">
        <f>IF(E279="","",IFERROR(IF(INDEX(Lieferanten!$B$6:$B$205,MATCH(E279,Lieferanten!$A$6:$A$205,0))="",Einstellungen!$A$5,INDEX(Lieferanten!$B$6:$B$205,MATCH(E279,Lieferanten!$A$6:$A$205,0))),Einstellungen!$A$5))</f>
        <v/>
      </c>
      <c r="M279" s="15">
        <f>IF(C279="","",IF(N279&lt;&gt;"",N279,C279+L279))</f>
        <v/>
      </c>
      <c r="N279" s="10" t="n"/>
      <c r="O279" s="15">
        <f>IF(C279="","",IFERROR(IF(OR(INDEX(Lieferanten!$C$6:$C$205,MATCH(E279,Lieferanten!$A$6:$A$205,0))="",INDEX(Lieferanten!$D$6:$D$205,MATCH(E279,Lieferanten!$A$6:$A$205,0))=""),"",C279+INDEX(Lieferanten!$D$6:$D$205,MATCH(E279,Lieferanten!$A$6:$A$205,0))),""))</f>
        <v/>
      </c>
      <c r="P279" s="14">
        <f>IF(OR(H279="",O279=""),"",ROUND(K279*INDEX(Lieferanten!$C$6:$C$205,MATCH(E279,Lieferanten!$A$6:$A$205,0)),2))</f>
        <v/>
      </c>
      <c r="Q279" s="10" t="n"/>
      <c r="R279" s="12" t="n"/>
      <c r="S279" s="11" t="n"/>
      <c r="T279" s="14">
        <f>IF(H279="","",IF(U279="bezahlt",0,K279-N(R279)))</f>
        <v/>
      </c>
      <c r="U279" s="16">
        <f>IF(H279="","",IF(Q279&lt;&gt;"",IF(OR(R279="",R279&gt;=K279-N(P279)-0.005),"bezahlt","teilbezahlt"),IF(IF(O279="",FALSE,TODAY()&lt;=O279),"Skonto möglich",IF(IF(M279="",FALSE,TODAY()&gt;M279),"überfällig","offen"))))</f>
        <v/>
      </c>
      <c r="V279" s="17">
        <f>IF(H279="","",IF(AND(D279&lt;&gt;"",COUNTIFS(E$7:E$506,E279,D$7:D$506,D279)&gt;1),"doppelt erfasst?",IF(AND(W279="ja",Y279=""),"XML-Datei ablegen",IF(X279&lt;&gt;"ja","Pflichtangaben prüfen",""))))</f>
        <v/>
      </c>
      <c r="W279" s="18" t="n"/>
      <c r="X279" s="18" t="n"/>
      <c r="Y279" s="11" t="n"/>
    </row>
    <row r="280">
      <c r="A280" s="9">
        <f>IF(E280="","",COUNTA(E$7:E280))</f>
        <v/>
      </c>
      <c r="B280" s="10" t="n"/>
      <c r="C280" s="10" t="n"/>
      <c r="D280" s="11" t="n"/>
      <c r="E280" s="11" t="n"/>
      <c r="F280" s="11" t="n"/>
      <c r="G280" s="11" t="n"/>
      <c r="H280" s="12" t="n"/>
      <c r="I280" s="13" t="n"/>
      <c r="J280" s="14">
        <f>IF(H280="","",ROUND(H280*I280,2))</f>
        <v/>
      </c>
      <c r="K280" s="14">
        <f>IF(H280="","",H280+N(J280))</f>
        <v/>
      </c>
      <c r="L280" s="9">
        <f>IF(E280="","",IFERROR(IF(INDEX(Lieferanten!$B$6:$B$205,MATCH(E280,Lieferanten!$A$6:$A$205,0))="",Einstellungen!$A$5,INDEX(Lieferanten!$B$6:$B$205,MATCH(E280,Lieferanten!$A$6:$A$205,0))),Einstellungen!$A$5))</f>
        <v/>
      </c>
      <c r="M280" s="15">
        <f>IF(C280="","",IF(N280&lt;&gt;"",N280,C280+L280))</f>
        <v/>
      </c>
      <c r="N280" s="10" t="n"/>
      <c r="O280" s="15">
        <f>IF(C280="","",IFERROR(IF(OR(INDEX(Lieferanten!$C$6:$C$205,MATCH(E280,Lieferanten!$A$6:$A$205,0))="",INDEX(Lieferanten!$D$6:$D$205,MATCH(E280,Lieferanten!$A$6:$A$205,0))=""),"",C280+INDEX(Lieferanten!$D$6:$D$205,MATCH(E280,Lieferanten!$A$6:$A$205,0))),""))</f>
        <v/>
      </c>
      <c r="P280" s="14">
        <f>IF(OR(H280="",O280=""),"",ROUND(K280*INDEX(Lieferanten!$C$6:$C$205,MATCH(E280,Lieferanten!$A$6:$A$205,0)),2))</f>
        <v/>
      </c>
      <c r="Q280" s="10" t="n"/>
      <c r="R280" s="12" t="n"/>
      <c r="S280" s="11" t="n"/>
      <c r="T280" s="14">
        <f>IF(H280="","",IF(U280="bezahlt",0,K280-N(R280)))</f>
        <v/>
      </c>
      <c r="U280" s="16">
        <f>IF(H280="","",IF(Q280&lt;&gt;"",IF(OR(R280="",R280&gt;=K280-N(P280)-0.005),"bezahlt","teilbezahlt"),IF(IF(O280="",FALSE,TODAY()&lt;=O280),"Skonto möglich",IF(IF(M280="",FALSE,TODAY()&gt;M280),"überfällig","offen"))))</f>
        <v/>
      </c>
      <c r="V280" s="17">
        <f>IF(H280="","",IF(AND(D280&lt;&gt;"",COUNTIFS(E$7:E$506,E280,D$7:D$506,D280)&gt;1),"doppelt erfasst?",IF(AND(W280="ja",Y280=""),"XML-Datei ablegen",IF(X280&lt;&gt;"ja","Pflichtangaben prüfen",""))))</f>
        <v/>
      </c>
      <c r="W280" s="18" t="n"/>
      <c r="X280" s="18" t="n"/>
      <c r="Y280" s="11" t="n"/>
    </row>
    <row r="281">
      <c r="A281" s="9">
        <f>IF(E281="","",COUNTA(E$7:E281))</f>
        <v/>
      </c>
      <c r="B281" s="10" t="n"/>
      <c r="C281" s="10" t="n"/>
      <c r="D281" s="11" t="n"/>
      <c r="E281" s="11" t="n"/>
      <c r="F281" s="11" t="n"/>
      <c r="G281" s="11" t="n"/>
      <c r="H281" s="12" t="n"/>
      <c r="I281" s="13" t="n"/>
      <c r="J281" s="14">
        <f>IF(H281="","",ROUND(H281*I281,2))</f>
        <v/>
      </c>
      <c r="K281" s="14">
        <f>IF(H281="","",H281+N(J281))</f>
        <v/>
      </c>
      <c r="L281" s="9">
        <f>IF(E281="","",IFERROR(IF(INDEX(Lieferanten!$B$6:$B$205,MATCH(E281,Lieferanten!$A$6:$A$205,0))="",Einstellungen!$A$5,INDEX(Lieferanten!$B$6:$B$205,MATCH(E281,Lieferanten!$A$6:$A$205,0))),Einstellungen!$A$5))</f>
        <v/>
      </c>
      <c r="M281" s="15">
        <f>IF(C281="","",IF(N281&lt;&gt;"",N281,C281+L281))</f>
        <v/>
      </c>
      <c r="N281" s="10" t="n"/>
      <c r="O281" s="15">
        <f>IF(C281="","",IFERROR(IF(OR(INDEX(Lieferanten!$C$6:$C$205,MATCH(E281,Lieferanten!$A$6:$A$205,0))="",INDEX(Lieferanten!$D$6:$D$205,MATCH(E281,Lieferanten!$A$6:$A$205,0))=""),"",C281+INDEX(Lieferanten!$D$6:$D$205,MATCH(E281,Lieferanten!$A$6:$A$205,0))),""))</f>
        <v/>
      </c>
      <c r="P281" s="14">
        <f>IF(OR(H281="",O281=""),"",ROUND(K281*INDEX(Lieferanten!$C$6:$C$205,MATCH(E281,Lieferanten!$A$6:$A$205,0)),2))</f>
        <v/>
      </c>
      <c r="Q281" s="10" t="n"/>
      <c r="R281" s="12" t="n"/>
      <c r="S281" s="11" t="n"/>
      <c r="T281" s="14">
        <f>IF(H281="","",IF(U281="bezahlt",0,K281-N(R281)))</f>
        <v/>
      </c>
      <c r="U281" s="16">
        <f>IF(H281="","",IF(Q281&lt;&gt;"",IF(OR(R281="",R281&gt;=K281-N(P281)-0.005),"bezahlt","teilbezahlt"),IF(IF(O281="",FALSE,TODAY()&lt;=O281),"Skonto möglich",IF(IF(M281="",FALSE,TODAY()&gt;M281),"überfällig","offen"))))</f>
        <v/>
      </c>
      <c r="V281" s="17">
        <f>IF(H281="","",IF(AND(D281&lt;&gt;"",COUNTIFS(E$7:E$506,E281,D$7:D$506,D281)&gt;1),"doppelt erfasst?",IF(AND(W281="ja",Y281=""),"XML-Datei ablegen",IF(X281&lt;&gt;"ja","Pflichtangaben prüfen",""))))</f>
        <v/>
      </c>
      <c r="W281" s="18" t="n"/>
      <c r="X281" s="18" t="n"/>
      <c r="Y281" s="11" t="n"/>
    </row>
    <row r="282">
      <c r="A282" s="9">
        <f>IF(E282="","",COUNTA(E$7:E282))</f>
        <v/>
      </c>
      <c r="B282" s="10" t="n"/>
      <c r="C282" s="10" t="n"/>
      <c r="D282" s="11" t="n"/>
      <c r="E282" s="11" t="n"/>
      <c r="F282" s="11" t="n"/>
      <c r="G282" s="11" t="n"/>
      <c r="H282" s="12" t="n"/>
      <c r="I282" s="13" t="n"/>
      <c r="J282" s="14">
        <f>IF(H282="","",ROUND(H282*I282,2))</f>
        <v/>
      </c>
      <c r="K282" s="14">
        <f>IF(H282="","",H282+N(J282))</f>
        <v/>
      </c>
      <c r="L282" s="9">
        <f>IF(E282="","",IFERROR(IF(INDEX(Lieferanten!$B$6:$B$205,MATCH(E282,Lieferanten!$A$6:$A$205,0))="",Einstellungen!$A$5,INDEX(Lieferanten!$B$6:$B$205,MATCH(E282,Lieferanten!$A$6:$A$205,0))),Einstellungen!$A$5))</f>
        <v/>
      </c>
      <c r="M282" s="15">
        <f>IF(C282="","",IF(N282&lt;&gt;"",N282,C282+L282))</f>
        <v/>
      </c>
      <c r="N282" s="10" t="n"/>
      <c r="O282" s="15">
        <f>IF(C282="","",IFERROR(IF(OR(INDEX(Lieferanten!$C$6:$C$205,MATCH(E282,Lieferanten!$A$6:$A$205,0))="",INDEX(Lieferanten!$D$6:$D$205,MATCH(E282,Lieferanten!$A$6:$A$205,0))=""),"",C282+INDEX(Lieferanten!$D$6:$D$205,MATCH(E282,Lieferanten!$A$6:$A$205,0))),""))</f>
        <v/>
      </c>
      <c r="P282" s="14">
        <f>IF(OR(H282="",O282=""),"",ROUND(K282*INDEX(Lieferanten!$C$6:$C$205,MATCH(E282,Lieferanten!$A$6:$A$205,0)),2))</f>
        <v/>
      </c>
      <c r="Q282" s="10" t="n"/>
      <c r="R282" s="12" t="n"/>
      <c r="S282" s="11" t="n"/>
      <c r="T282" s="14">
        <f>IF(H282="","",IF(U282="bezahlt",0,K282-N(R282)))</f>
        <v/>
      </c>
      <c r="U282" s="16">
        <f>IF(H282="","",IF(Q282&lt;&gt;"",IF(OR(R282="",R282&gt;=K282-N(P282)-0.005),"bezahlt","teilbezahlt"),IF(IF(O282="",FALSE,TODAY()&lt;=O282),"Skonto möglich",IF(IF(M282="",FALSE,TODAY()&gt;M282),"überfällig","offen"))))</f>
        <v/>
      </c>
      <c r="V282" s="17">
        <f>IF(H282="","",IF(AND(D282&lt;&gt;"",COUNTIFS(E$7:E$506,E282,D$7:D$506,D282)&gt;1),"doppelt erfasst?",IF(AND(W282="ja",Y282=""),"XML-Datei ablegen",IF(X282&lt;&gt;"ja","Pflichtangaben prüfen",""))))</f>
        <v/>
      </c>
      <c r="W282" s="18" t="n"/>
      <c r="X282" s="18" t="n"/>
      <c r="Y282" s="11" t="n"/>
    </row>
    <row r="283">
      <c r="A283" s="9">
        <f>IF(E283="","",COUNTA(E$7:E283))</f>
        <v/>
      </c>
      <c r="B283" s="10" t="n"/>
      <c r="C283" s="10" t="n"/>
      <c r="D283" s="11" t="n"/>
      <c r="E283" s="11" t="n"/>
      <c r="F283" s="11" t="n"/>
      <c r="G283" s="11" t="n"/>
      <c r="H283" s="12" t="n"/>
      <c r="I283" s="13" t="n"/>
      <c r="J283" s="14">
        <f>IF(H283="","",ROUND(H283*I283,2))</f>
        <v/>
      </c>
      <c r="K283" s="14">
        <f>IF(H283="","",H283+N(J283))</f>
        <v/>
      </c>
      <c r="L283" s="9">
        <f>IF(E283="","",IFERROR(IF(INDEX(Lieferanten!$B$6:$B$205,MATCH(E283,Lieferanten!$A$6:$A$205,0))="",Einstellungen!$A$5,INDEX(Lieferanten!$B$6:$B$205,MATCH(E283,Lieferanten!$A$6:$A$205,0))),Einstellungen!$A$5))</f>
        <v/>
      </c>
      <c r="M283" s="15">
        <f>IF(C283="","",IF(N283&lt;&gt;"",N283,C283+L283))</f>
        <v/>
      </c>
      <c r="N283" s="10" t="n"/>
      <c r="O283" s="15">
        <f>IF(C283="","",IFERROR(IF(OR(INDEX(Lieferanten!$C$6:$C$205,MATCH(E283,Lieferanten!$A$6:$A$205,0))="",INDEX(Lieferanten!$D$6:$D$205,MATCH(E283,Lieferanten!$A$6:$A$205,0))=""),"",C283+INDEX(Lieferanten!$D$6:$D$205,MATCH(E283,Lieferanten!$A$6:$A$205,0))),""))</f>
        <v/>
      </c>
      <c r="P283" s="14">
        <f>IF(OR(H283="",O283=""),"",ROUND(K283*INDEX(Lieferanten!$C$6:$C$205,MATCH(E283,Lieferanten!$A$6:$A$205,0)),2))</f>
        <v/>
      </c>
      <c r="Q283" s="10" t="n"/>
      <c r="R283" s="12" t="n"/>
      <c r="S283" s="11" t="n"/>
      <c r="T283" s="14">
        <f>IF(H283="","",IF(U283="bezahlt",0,K283-N(R283)))</f>
        <v/>
      </c>
      <c r="U283" s="16">
        <f>IF(H283="","",IF(Q283&lt;&gt;"",IF(OR(R283="",R283&gt;=K283-N(P283)-0.005),"bezahlt","teilbezahlt"),IF(IF(O283="",FALSE,TODAY()&lt;=O283),"Skonto möglich",IF(IF(M283="",FALSE,TODAY()&gt;M283),"überfällig","offen"))))</f>
        <v/>
      </c>
      <c r="V283" s="17">
        <f>IF(H283="","",IF(AND(D283&lt;&gt;"",COUNTIFS(E$7:E$506,E283,D$7:D$506,D283)&gt;1),"doppelt erfasst?",IF(AND(W283="ja",Y283=""),"XML-Datei ablegen",IF(X283&lt;&gt;"ja","Pflichtangaben prüfen",""))))</f>
        <v/>
      </c>
      <c r="W283" s="18" t="n"/>
      <c r="X283" s="18" t="n"/>
      <c r="Y283" s="11" t="n"/>
    </row>
    <row r="284">
      <c r="A284" s="9">
        <f>IF(E284="","",COUNTA(E$7:E284))</f>
        <v/>
      </c>
      <c r="B284" s="10" t="n"/>
      <c r="C284" s="10" t="n"/>
      <c r="D284" s="11" t="n"/>
      <c r="E284" s="11" t="n"/>
      <c r="F284" s="11" t="n"/>
      <c r="G284" s="11" t="n"/>
      <c r="H284" s="12" t="n"/>
      <c r="I284" s="13" t="n"/>
      <c r="J284" s="14">
        <f>IF(H284="","",ROUND(H284*I284,2))</f>
        <v/>
      </c>
      <c r="K284" s="14">
        <f>IF(H284="","",H284+N(J284))</f>
        <v/>
      </c>
      <c r="L284" s="9">
        <f>IF(E284="","",IFERROR(IF(INDEX(Lieferanten!$B$6:$B$205,MATCH(E284,Lieferanten!$A$6:$A$205,0))="",Einstellungen!$A$5,INDEX(Lieferanten!$B$6:$B$205,MATCH(E284,Lieferanten!$A$6:$A$205,0))),Einstellungen!$A$5))</f>
        <v/>
      </c>
      <c r="M284" s="15">
        <f>IF(C284="","",IF(N284&lt;&gt;"",N284,C284+L284))</f>
        <v/>
      </c>
      <c r="N284" s="10" t="n"/>
      <c r="O284" s="15">
        <f>IF(C284="","",IFERROR(IF(OR(INDEX(Lieferanten!$C$6:$C$205,MATCH(E284,Lieferanten!$A$6:$A$205,0))="",INDEX(Lieferanten!$D$6:$D$205,MATCH(E284,Lieferanten!$A$6:$A$205,0))=""),"",C284+INDEX(Lieferanten!$D$6:$D$205,MATCH(E284,Lieferanten!$A$6:$A$205,0))),""))</f>
        <v/>
      </c>
      <c r="P284" s="14">
        <f>IF(OR(H284="",O284=""),"",ROUND(K284*INDEX(Lieferanten!$C$6:$C$205,MATCH(E284,Lieferanten!$A$6:$A$205,0)),2))</f>
        <v/>
      </c>
      <c r="Q284" s="10" t="n"/>
      <c r="R284" s="12" t="n"/>
      <c r="S284" s="11" t="n"/>
      <c r="T284" s="14">
        <f>IF(H284="","",IF(U284="bezahlt",0,K284-N(R284)))</f>
        <v/>
      </c>
      <c r="U284" s="16">
        <f>IF(H284="","",IF(Q284&lt;&gt;"",IF(OR(R284="",R284&gt;=K284-N(P284)-0.005),"bezahlt","teilbezahlt"),IF(IF(O284="",FALSE,TODAY()&lt;=O284),"Skonto möglich",IF(IF(M284="",FALSE,TODAY()&gt;M284),"überfällig","offen"))))</f>
        <v/>
      </c>
      <c r="V284" s="17">
        <f>IF(H284="","",IF(AND(D284&lt;&gt;"",COUNTIFS(E$7:E$506,E284,D$7:D$506,D284)&gt;1),"doppelt erfasst?",IF(AND(W284="ja",Y284=""),"XML-Datei ablegen",IF(X284&lt;&gt;"ja","Pflichtangaben prüfen",""))))</f>
        <v/>
      </c>
      <c r="W284" s="18" t="n"/>
      <c r="X284" s="18" t="n"/>
      <c r="Y284" s="11" t="n"/>
    </row>
    <row r="285">
      <c r="A285" s="9">
        <f>IF(E285="","",COUNTA(E$7:E285))</f>
        <v/>
      </c>
      <c r="B285" s="10" t="n"/>
      <c r="C285" s="10" t="n"/>
      <c r="D285" s="11" t="n"/>
      <c r="E285" s="11" t="n"/>
      <c r="F285" s="11" t="n"/>
      <c r="G285" s="11" t="n"/>
      <c r="H285" s="12" t="n"/>
      <c r="I285" s="13" t="n"/>
      <c r="J285" s="14">
        <f>IF(H285="","",ROUND(H285*I285,2))</f>
        <v/>
      </c>
      <c r="K285" s="14">
        <f>IF(H285="","",H285+N(J285))</f>
        <v/>
      </c>
      <c r="L285" s="9">
        <f>IF(E285="","",IFERROR(IF(INDEX(Lieferanten!$B$6:$B$205,MATCH(E285,Lieferanten!$A$6:$A$205,0))="",Einstellungen!$A$5,INDEX(Lieferanten!$B$6:$B$205,MATCH(E285,Lieferanten!$A$6:$A$205,0))),Einstellungen!$A$5))</f>
        <v/>
      </c>
      <c r="M285" s="15">
        <f>IF(C285="","",IF(N285&lt;&gt;"",N285,C285+L285))</f>
        <v/>
      </c>
      <c r="N285" s="10" t="n"/>
      <c r="O285" s="15">
        <f>IF(C285="","",IFERROR(IF(OR(INDEX(Lieferanten!$C$6:$C$205,MATCH(E285,Lieferanten!$A$6:$A$205,0))="",INDEX(Lieferanten!$D$6:$D$205,MATCH(E285,Lieferanten!$A$6:$A$205,0))=""),"",C285+INDEX(Lieferanten!$D$6:$D$205,MATCH(E285,Lieferanten!$A$6:$A$205,0))),""))</f>
        <v/>
      </c>
      <c r="P285" s="14">
        <f>IF(OR(H285="",O285=""),"",ROUND(K285*INDEX(Lieferanten!$C$6:$C$205,MATCH(E285,Lieferanten!$A$6:$A$205,0)),2))</f>
        <v/>
      </c>
      <c r="Q285" s="10" t="n"/>
      <c r="R285" s="12" t="n"/>
      <c r="S285" s="11" t="n"/>
      <c r="T285" s="14">
        <f>IF(H285="","",IF(U285="bezahlt",0,K285-N(R285)))</f>
        <v/>
      </c>
      <c r="U285" s="16">
        <f>IF(H285="","",IF(Q285&lt;&gt;"",IF(OR(R285="",R285&gt;=K285-N(P285)-0.005),"bezahlt","teilbezahlt"),IF(IF(O285="",FALSE,TODAY()&lt;=O285),"Skonto möglich",IF(IF(M285="",FALSE,TODAY()&gt;M285),"überfällig","offen"))))</f>
        <v/>
      </c>
      <c r="V285" s="17">
        <f>IF(H285="","",IF(AND(D285&lt;&gt;"",COUNTIFS(E$7:E$506,E285,D$7:D$506,D285)&gt;1),"doppelt erfasst?",IF(AND(W285="ja",Y285=""),"XML-Datei ablegen",IF(X285&lt;&gt;"ja","Pflichtangaben prüfen",""))))</f>
        <v/>
      </c>
      <c r="W285" s="18" t="n"/>
      <c r="X285" s="18" t="n"/>
      <c r="Y285" s="11" t="n"/>
    </row>
    <row r="286">
      <c r="A286" s="9">
        <f>IF(E286="","",COUNTA(E$7:E286))</f>
        <v/>
      </c>
      <c r="B286" s="10" t="n"/>
      <c r="C286" s="10" t="n"/>
      <c r="D286" s="11" t="n"/>
      <c r="E286" s="11" t="n"/>
      <c r="F286" s="11" t="n"/>
      <c r="G286" s="11" t="n"/>
      <c r="H286" s="12" t="n"/>
      <c r="I286" s="13" t="n"/>
      <c r="J286" s="14">
        <f>IF(H286="","",ROUND(H286*I286,2))</f>
        <v/>
      </c>
      <c r="K286" s="14">
        <f>IF(H286="","",H286+N(J286))</f>
        <v/>
      </c>
      <c r="L286" s="9">
        <f>IF(E286="","",IFERROR(IF(INDEX(Lieferanten!$B$6:$B$205,MATCH(E286,Lieferanten!$A$6:$A$205,0))="",Einstellungen!$A$5,INDEX(Lieferanten!$B$6:$B$205,MATCH(E286,Lieferanten!$A$6:$A$205,0))),Einstellungen!$A$5))</f>
        <v/>
      </c>
      <c r="M286" s="15">
        <f>IF(C286="","",IF(N286&lt;&gt;"",N286,C286+L286))</f>
        <v/>
      </c>
      <c r="N286" s="10" t="n"/>
      <c r="O286" s="15">
        <f>IF(C286="","",IFERROR(IF(OR(INDEX(Lieferanten!$C$6:$C$205,MATCH(E286,Lieferanten!$A$6:$A$205,0))="",INDEX(Lieferanten!$D$6:$D$205,MATCH(E286,Lieferanten!$A$6:$A$205,0))=""),"",C286+INDEX(Lieferanten!$D$6:$D$205,MATCH(E286,Lieferanten!$A$6:$A$205,0))),""))</f>
        <v/>
      </c>
      <c r="P286" s="14">
        <f>IF(OR(H286="",O286=""),"",ROUND(K286*INDEX(Lieferanten!$C$6:$C$205,MATCH(E286,Lieferanten!$A$6:$A$205,0)),2))</f>
        <v/>
      </c>
      <c r="Q286" s="10" t="n"/>
      <c r="R286" s="12" t="n"/>
      <c r="S286" s="11" t="n"/>
      <c r="T286" s="14">
        <f>IF(H286="","",IF(U286="bezahlt",0,K286-N(R286)))</f>
        <v/>
      </c>
      <c r="U286" s="16">
        <f>IF(H286="","",IF(Q286&lt;&gt;"",IF(OR(R286="",R286&gt;=K286-N(P286)-0.005),"bezahlt","teilbezahlt"),IF(IF(O286="",FALSE,TODAY()&lt;=O286),"Skonto möglich",IF(IF(M286="",FALSE,TODAY()&gt;M286),"überfällig","offen"))))</f>
        <v/>
      </c>
      <c r="V286" s="17">
        <f>IF(H286="","",IF(AND(D286&lt;&gt;"",COUNTIFS(E$7:E$506,E286,D$7:D$506,D286)&gt;1),"doppelt erfasst?",IF(AND(W286="ja",Y286=""),"XML-Datei ablegen",IF(X286&lt;&gt;"ja","Pflichtangaben prüfen",""))))</f>
        <v/>
      </c>
      <c r="W286" s="18" t="n"/>
      <c r="X286" s="18" t="n"/>
      <c r="Y286" s="11" t="n"/>
    </row>
    <row r="287">
      <c r="A287" s="9">
        <f>IF(E287="","",COUNTA(E$7:E287))</f>
        <v/>
      </c>
      <c r="B287" s="10" t="n"/>
      <c r="C287" s="10" t="n"/>
      <c r="D287" s="11" t="n"/>
      <c r="E287" s="11" t="n"/>
      <c r="F287" s="11" t="n"/>
      <c r="G287" s="11" t="n"/>
      <c r="H287" s="12" t="n"/>
      <c r="I287" s="13" t="n"/>
      <c r="J287" s="14">
        <f>IF(H287="","",ROUND(H287*I287,2))</f>
        <v/>
      </c>
      <c r="K287" s="14">
        <f>IF(H287="","",H287+N(J287))</f>
        <v/>
      </c>
      <c r="L287" s="9">
        <f>IF(E287="","",IFERROR(IF(INDEX(Lieferanten!$B$6:$B$205,MATCH(E287,Lieferanten!$A$6:$A$205,0))="",Einstellungen!$A$5,INDEX(Lieferanten!$B$6:$B$205,MATCH(E287,Lieferanten!$A$6:$A$205,0))),Einstellungen!$A$5))</f>
        <v/>
      </c>
      <c r="M287" s="15">
        <f>IF(C287="","",IF(N287&lt;&gt;"",N287,C287+L287))</f>
        <v/>
      </c>
      <c r="N287" s="10" t="n"/>
      <c r="O287" s="15">
        <f>IF(C287="","",IFERROR(IF(OR(INDEX(Lieferanten!$C$6:$C$205,MATCH(E287,Lieferanten!$A$6:$A$205,0))="",INDEX(Lieferanten!$D$6:$D$205,MATCH(E287,Lieferanten!$A$6:$A$205,0))=""),"",C287+INDEX(Lieferanten!$D$6:$D$205,MATCH(E287,Lieferanten!$A$6:$A$205,0))),""))</f>
        <v/>
      </c>
      <c r="P287" s="14">
        <f>IF(OR(H287="",O287=""),"",ROUND(K287*INDEX(Lieferanten!$C$6:$C$205,MATCH(E287,Lieferanten!$A$6:$A$205,0)),2))</f>
        <v/>
      </c>
      <c r="Q287" s="10" t="n"/>
      <c r="R287" s="12" t="n"/>
      <c r="S287" s="11" t="n"/>
      <c r="T287" s="14">
        <f>IF(H287="","",IF(U287="bezahlt",0,K287-N(R287)))</f>
        <v/>
      </c>
      <c r="U287" s="16">
        <f>IF(H287="","",IF(Q287&lt;&gt;"",IF(OR(R287="",R287&gt;=K287-N(P287)-0.005),"bezahlt","teilbezahlt"),IF(IF(O287="",FALSE,TODAY()&lt;=O287),"Skonto möglich",IF(IF(M287="",FALSE,TODAY()&gt;M287),"überfällig","offen"))))</f>
        <v/>
      </c>
      <c r="V287" s="17">
        <f>IF(H287="","",IF(AND(D287&lt;&gt;"",COUNTIFS(E$7:E$506,E287,D$7:D$506,D287)&gt;1),"doppelt erfasst?",IF(AND(W287="ja",Y287=""),"XML-Datei ablegen",IF(X287&lt;&gt;"ja","Pflichtangaben prüfen",""))))</f>
        <v/>
      </c>
      <c r="W287" s="18" t="n"/>
      <c r="X287" s="18" t="n"/>
      <c r="Y287" s="11" t="n"/>
    </row>
    <row r="288">
      <c r="A288" s="9">
        <f>IF(E288="","",COUNTA(E$7:E288))</f>
        <v/>
      </c>
      <c r="B288" s="10" t="n"/>
      <c r="C288" s="10" t="n"/>
      <c r="D288" s="11" t="n"/>
      <c r="E288" s="11" t="n"/>
      <c r="F288" s="11" t="n"/>
      <c r="G288" s="11" t="n"/>
      <c r="H288" s="12" t="n"/>
      <c r="I288" s="13" t="n"/>
      <c r="J288" s="14">
        <f>IF(H288="","",ROUND(H288*I288,2))</f>
        <v/>
      </c>
      <c r="K288" s="14">
        <f>IF(H288="","",H288+N(J288))</f>
        <v/>
      </c>
      <c r="L288" s="9">
        <f>IF(E288="","",IFERROR(IF(INDEX(Lieferanten!$B$6:$B$205,MATCH(E288,Lieferanten!$A$6:$A$205,0))="",Einstellungen!$A$5,INDEX(Lieferanten!$B$6:$B$205,MATCH(E288,Lieferanten!$A$6:$A$205,0))),Einstellungen!$A$5))</f>
        <v/>
      </c>
      <c r="M288" s="15">
        <f>IF(C288="","",IF(N288&lt;&gt;"",N288,C288+L288))</f>
        <v/>
      </c>
      <c r="N288" s="10" t="n"/>
      <c r="O288" s="15">
        <f>IF(C288="","",IFERROR(IF(OR(INDEX(Lieferanten!$C$6:$C$205,MATCH(E288,Lieferanten!$A$6:$A$205,0))="",INDEX(Lieferanten!$D$6:$D$205,MATCH(E288,Lieferanten!$A$6:$A$205,0))=""),"",C288+INDEX(Lieferanten!$D$6:$D$205,MATCH(E288,Lieferanten!$A$6:$A$205,0))),""))</f>
        <v/>
      </c>
      <c r="P288" s="14">
        <f>IF(OR(H288="",O288=""),"",ROUND(K288*INDEX(Lieferanten!$C$6:$C$205,MATCH(E288,Lieferanten!$A$6:$A$205,0)),2))</f>
        <v/>
      </c>
      <c r="Q288" s="10" t="n"/>
      <c r="R288" s="12" t="n"/>
      <c r="S288" s="11" t="n"/>
      <c r="T288" s="14">
        <f>IF(H288="","",IF(U288="bezahlt",0,K288-N(R288)))</f>
        <v/>
      </c>
      <c r="U288" s="16">
        <f>IF(H288="","",IF(Q288&lt;&gt;"",IF(OR(R288="",R288&gt;=K288-N(P288)-0.005),"bezahlt","teilbezahlt"),IF(IF(O288="",FALSE,TODAY()&lt;=O288),"Skonto möglich",IF(IF(M288="",FALSE,TODAY()&gt;M288),"überfällig","offen"))))</f>
        <v/>
      </c>
      <c r="V288" s="17">
        <f>IF(H288="","",IF(AND(D288&lt;&gt;"",COUNTIFS(E$7:E$506,E288,D$7:D$506,D288)&gt;1),"doppelt erfasst?",IF(AND(W288="ja",Y288=""),"XML-Datei ablegen",IF(X288&lt;&gt;"ja","Pflichtangaben prüfen",""))))</f>
        <v/>
      </c>
      <c r="W288" s="18" t="n"/>
      <c r="X288" s="18" t="n"/>
      <c r="Y288" s="11" t="n"/>
    </row>
    <row r="289">
      <c r="A289" s="9">
        <f>IF(E289="","",COUNTA(E$7:E289))</f>
        <v/>
      </c>
      <c r="B289" s="10" t="n"/>
      <c r="C289" s="10" t="n"/>
      <c r="D289" s="11" t="n"/>
      <c r="E289" s="11" t="n"/>
      <c r="F289" s="11" t="n"/>
      <c r="G289" s="11" t="n"/>
      <c r="H289" s="12" t="n"/>
      <c r="I289" s="13" t="n"/>
      <c r="J289" s="14">
        <f>IF(H289="","",ROUND(H289*I289,2))</f>
        <v/>
      </c>
      <c r="K289" s="14">
        <f>IF(H289="","",H289+N(J289))</f>
        <v/>
      </c>
      <c r="L289" s="9">
        <f>IF(E289="","",IFERROR(IF(INDEX(Lieferanten!$B$6:$B$205,MATCH(E289,Lieferanten!$A$6:$A$205,0))="",Einstellungen!$A$5,INDEX(Lieferanten!$B$6:$B$205,MATCH(E289,Lieferanten!$A$6:$A$205,0))),Einstellungen!$A$5))</f>
        <v/>
      </c>
      <c r="M289" s="15">
        <f>IF(C289="","",IF(N289&lt;&gt;"",N289,C289+L289))</f>
        <v/>
      </c>
      <c r="N289" s="10" t="n"/>
      <c r="O289" s="15">
        <f>IF(C289="","",IFERROR(IF(OR(INDEX(Lieferanten!$C$6:$C$205,MATCH(E289,Lieferanten!$A$6:$A$205,0))="",INDEX(Lieferanten!$D$6:$D$205,MATCH(E289,Lieferanten!$A$6:$A$205,0))=""),"",C289+INDEX(Lieferanten!$D$6:$D$205,MATCH(E289,Lieferanten!$A$6:$A$205,0))),""))</f>
        <v/>
      </c>
      <c r="P289" s="14">
        <f>IF(OR(H289="",O289=""),"",ROUND(K289*INDEX(Lieferanten!$C$6:$C$205,MATCH(E289,Lieferanten!$A$6:$A$205,0)),2))</f>
        <v/>
      </c>
      <c r="Q289" s="10" t="n"/>
      <c r="R289" s="12" t="n"/>
      <c r="S289" s="11" t="n"/>
      <c r="T289" s="14">
        <f>IF(H289="","",IF(U289="bezahlt",0,K289-N(R289)))</f>
        <v/>
      </c>
      <c r="U289" s="16">
        <f>IF(H289="","",IF(Q289&lt;&gt;"",IF(OR(R289="",R289&gt;=K289-N(P289)-0.005),"bezahlt","teilbezahlt"),IF(IF(O289="",FALSE,TODAY()&lt;=O289),"Skonto möglich",IF(IF(M289="",FALSE,TODAY()&gt;M289),"überfällig","offen"))))</f>
        <v/>
      </c>
      <c r="V289" s="17">
        <f>IF(H289="","",IF(AND(D289&lt;&gt;"",COUNTIFS(E$7:E$506,E289,D$7:D$506,D289)&gt;1),"doppelt erfasst?",IF(AND(W289="ja",Y289=""),"XML-Datei ablegen",IF(X289&lt;&gt;"ja","Pflichtangaben prüfen",""))))</f>
        <v/>
      </c>
      <c r="W289" s="18" t="n"/>
      <c r="X289" s="18" t="n"/>
      <c r="Y289" s="11" t="n"/>
    </row>
    <row r="290">
      <c r="A290" s="9">
        <f>IF(E290="","",COUNTA(E$7:E290))</f>
        <v/>
      </c>
      <c r="B290" s="10" t="n"/>
      <c r="C290" s="10" t="n"/>
      <c r="D290" s="11" t="n"/>
      <c r="E290" s="11" t="n"/>
      <c r="F290" s="11" t="n"/>
      <c r="G290" s="11" t="n"/>
      <c r="H290" s="12" t="n"/>
      <c r="I290" s="13" t="n"/>
      <c r="J290" s="14">
        <f>IF(H290="","",ROUND(H290*I290,2))</f>
        <v/>
      </c>
      <c r="K290" s="14">
        <f>IF(H290="","",H290+N(J290))</f>
        <v/>
      </c>
      <c r="L290" s="9">
        <f>IF(E290="","",IFERROR(IF(INDEX(Lieferanten!$B$6:$B$205,MATCH(E290,Lieferanten!$A$6:$A$205,0))="",Einstellungen!$A$5,INDEX(Lieferanten!$B$6:$B$205,MATCH(E290,Lieferanten!$A$6:$A$205,0))),Einstellungen!$A$5))</f>
        <v/>
      </c>
      <c r="M290" s="15">
        <f>IF(C290="","",IF(N290&lt;&gt;"",N290,C290+L290))</f>
        <v/>
      </c>
      <c r="N290" s="10" t="n"/>
      <c r="O290" s="15">
        <f>IF(C290="","",IFERROR(IF(OR(INDEX(Lieferanten!$C$6:$C$205,MATCH(E290,Lieferanten!$A$6:$A$205,0))="",INDEX(Lieferanten!$D$6:$D$205,MATCH(E290,Lieferanten!$A$6:$A$205,0))=""),"",C290+INDEX(Lieferanten!$D$6:$D$205,MATCH(E290,Lieferanten!$A$6:$A$205,0))),""))</f>
        <v/>
      </c>
      <c r="P290" s="14">
        <f>IF(OR(H290="",O290=""),"",ROUND(K290*INDEX(Lieferanten!$C$6:$C$205,MATCH(E290,Lieferanten!$A$6:$A$205,0)),2))</f>
        <v/>
      </c>
      <c r="Q290" s="10" t="n"/>
      <c r="R290" s="12" t="n"/>
      <c r="S290" s="11" t="n"/>
      <c r="T290" s="14">
        <f>IF(H290="","",IF(U290="bezahlt",0,K290-N(R290)))</f>
        <v/>
      </c>
      <c r="U290" s="16">
        <f>IF(H290="","",IF(Q290&lt;&gt;"",IF(OR(R290="",R290&gt;=K290-N(P290)-0.005),"bezahlt","teilbezahlt"),IF(IF(O290="",FALSE,TODAY()&lt;=O290),"Skonto möglich",IF(IF(M290="",FALSE,TODAY()&gt;M290),"überfällig","offen"))))</f>
        <v/>
      </c>
      <c r="V290" s="17">
        <f>IF(H290="","",IF(AND(D290&lt;&gt;"",COUNTIFS(E$7:E$506,E290,D$7:D$506,D290)&gt;1),"doppelt erfasst?",IF(AND(W290="ja",Y290=""),"XML-Datei ablegen",IF(X290&lt;&gt;"ja","Pflichtangaben prüfen",""))))</f>
        <v/>
      </c>
      <c r="W290" s="18" t="n"/>
      <c r="X290" s="18" t="n"/>
      <c r="Y290" s="11" t="n"/>
    </row>
    <row r="291">
      <c r="A291" s="9">
        <f>IF(E291="","",COUNTA(E$7:E291))</f>
        <v/>
      </c>
      <c r="B291" s="10" t="n"/>
      <c r="C291" s="10" t="n"/>
      <c r="D291" s="11" t="n"/>
      <c r="E291" s="11" t="n"/>
      <c r="F291" s="11" t="n"/>
      <c r="G291" s="11" t="n"/>
      <c r="H291" s="12" t="n"/>
      <c r="I291" s="13" t="n"/>
      <c r="J291" s="14">
        <f>IF(H291="","",ROUND(H291*I291,2))</f>
        <v/>
      </c>
      <c r="K291" s="14">
        <f>IF(H291="","",H291+N(J291))</f>
        <v/>
      </c>
      <c r="L291" s="9">
        <f>IF(E291="","",IFERROR(IF(INDEX(Lieferanten!$B$6:$B$205,MATCH(E291,Lieferanten!$A$6:$A$205,0))="",Einstellungen!$A$5,INDEX(Lieferanten!$B$6:$B$205,MATCH(E291,Lieferanten!$A$6:$A$205,0))),Einstellungen!$A$5))</f>
        <v/>
      </c>
      <c r="M291" s="15">
        <f>IF(C291="","",IF(N291&lt;&gt;"",N291,C291+L291))</f>
        <v/>
      </c>
      <c r="N291" s="10" t="n"/>
      <c r="O291" s="15">
        <f>IF(C291="","",IFERROR(IF(OR(INDEX(Lieferanten!$C$6:$C$205,MATCH(E291,Lieferanten!$A$6:$A$205,0))="",INDEX(Lieferanten!$D$6:$D$205,MATCH(E291,Lieferanten!$A$6:$A$205,0))=""),"",C291+INDEX(Lieferanten!$D$6:$D$205,MATCH(E291,Lieferanten!$A$6:$A$205,0))),""))</f>
        <v/>
      </c>
      <c r="P291" s="14">
        <f>IF(OR(H291="",O291=""),"",ROUND(K291*INDEX(Lieferanten!$C$6:$C$205,MATCH(E291,Lieferanten!$A$6:$A$205,0)),2))</f>
        <v/>
      </c>
      <c r="Q291" s="10" t="n"/>
      <c r="R291" s="12" t="n"/>
      <c r="S291" s="11" t="n"/>
      <c r="T291" s="14">
        <f>IF(H291="","",IF(U291="bezahlt",0,K291-N(R291)))</f>
        <v/>
      </c>
      <c r="U291" s="16">
        <f>IF(H291="","",IF(Q291&lt;&gt;"",IF(OR(R291="",R291&gt;=K291-N(P291)-0.005),"bezahlt","teilbezahlt"),IF(IF(O291="",FALSE,TODAY()&lt;=O291),"Skonto möglich",IF(IF(M291="",FALSE,TODAY()&gt;M291),"überfällig","offen"))))</f>
        <v/>
      </c>
      <c r="V291" s="17">
        <f>IF(H291="","",IF(AND(D291&lt;&gt;"",COUNTIFS(E$7:E$506,E291,D$7:D$506,D291)&gt;1),"doppelt erfasst?",IF(AND(W291="ja",Y291=""),"XML-Datei ablegen",IF(X291&lt;&gt;"ja","Pflichtangaben prüfen",""))))</f>
        <v/>
      </c>
      <c r="W291" s="18" t="n"/>
      <c r="X291" s="18" t="n"/>
      <c r="Y291" s="11" t="n"/>
    </row>
    <row r="292">
      <c r="A292" s="9">
        <f>IF(E292="","",COUNTA(E$7:E292))</f>
        <v/>
      </c>
      <c r="B292" s="10" t="n"/>
      <c r="C292" s="10" t="n"/>
      <c r="D292" s="11" t="n"/>
      <c r="E292" s="11" t="n"/>
      <c r="F292" s="11" t="n"/>
      <c r="G292" s="11" t="n"/>
      <c r="H292" s="12" t="n"/>
      <c r="I292" s="13" t="n"/>
      <c r="J292" s="14">
        <f>IF(H292="","",ROUND(H292*I292,2))</f>
        <v/>
      </c>
      <c r="K292" s="14">
        <f>IF(H292="","",H292+N(J292))</f>
        <v/>
      </c>
      <c r="L292" s="9">
        <f>IF(E292="","",IFERROR(IF(INDEX(Lieferanten!$B$6:$B$205,MATCH(E292,Lieferanten!$A$6:$A$205,0))="",Einstellungen!$A$5,INDEX(Lieferanten!$B$6:$B$205,MATCH(E292,Lieferanten!$A$6:$A$205,0))),Einstellungen!$A$5))</f>
        <v/>
      </c>
      <c r="M292" s="15">
        <f>IF(C292="","",IF(N292&lt;&gt;"",N292,C292+L292))</f>
        <v/>
      </c>
      <c r="N292" s="10" t="n"/>
      <c r="O292" s="15">
        <f>IF(C292="","",IFERROR(IF(OR(INDEX(Lieferanten!$C$6:$C$205,MATCH(E292,Lieferanten!$A$6:$A$205,0))="",INDEX(Lieferanten!$D$6:$D$205,MATCH(E292,Lieferanten!$A$6:$A$205,0))=""),"",C292+INDEX(Lieferanten!$D$6:$D$205,MATCH(E292,Lieferanten!$A$6:$A$205,0))),""))</f>
        <v/>
      </c>
      <c r="P292" s="14">
        <f>IF(OR(H292="",O292=""),"",ROUND(K292*INDEX(Lieferanten!$C$6:$C$205,MATCH(E292,Lieferanten!$A$6:$A$205,0)),2))</f>
        <v/>
      </c>
      <c r="Q292" s="10" t="n"/>
      <c r="R292" s="12" t="n"/>
      <c r="S292" s="11" t="n"/>
      <c r="T292" s="14">
        <f>IF(H292="","",IF(U292="bezahlt",0,K292-N(R292)))</f>
        <v/>
      </c>
      <c r="U292" s="16">
        <f>IF(H292="","",IF(Q292&lt;&gt;"",IF(OR(R292="",R292&gt;=K292-N(P292)-0.005),"bezahlt","teilbezahlt"),IF(IF(O292="",FALSE,TODAY()&lt;=O292),"Skonto möglich",IF(IF(M292="",FALSE,TODAY()&gt;M292),"überfällig","offen"))))</f>
        <v/>
      </c>
      <c r="V292" s="17">
        <f>IF(H292="","",IF(AND(D292&lt;&gt;"",COUNTIFS(E$7:E$506,E292,D$7:D$506,D292)&gt;1),"doppelt erfasst?",IF(AND(W292="ja",Y292=""),"XML-Datei ablegen",IF(X292&lt;&gt;"ja","Pflichtangaben prüfen",""))))</f>
        <v/>
      </c>
      <c r="W292" s="18" t="n"/>
      <c r="X292" s="18" t="n"/>
      <c r="Y292" s="11" t="n"/>
    </row>
    <row r="293">
      <c r="A293" s="9">
        <f>IF(E293="","",COUNTA(E$7:E293))</f>
        <v/>
      </c>
      <c r="B293" s="10" t="n"/>
      <c r="C293" s="10" t="n"/>
      <c r="D293" s="11" t="n"/>
      <c r="E293" s="11" t="n"/>
      <c r="F293" s="11" t="n"/>
      <c r="G293" s="11" t="n"/>
      <c r="H293" s="12" t="n"/>
      <c r="I293" s="13" t="n"/>
      <c r="J293" s="14">
        <f>IF(H293="","",ROUND(H293*I293,2))</f>
        <v/>
      </c>
      <c r="K293" s="14">
        <f>IF(H293="","",H293+N(J293))</f>
        <v/>
      </c>
      <c r="L293" s="9">
        <f>IF(E293="","",IFERROR(IF(INDEX(Lieferanten!$B$6:$B$205,MATCH(E293,Lieferanten!$A$6:$A$205,0))="",Einstellungen!$A$5,INDEX(Lieferanten!$B$6:$B$205,MATCH(E293,Lieferanten!$A$6:$A$205,0))),Einstellungen!$A$5))</f>
        <v/>
      </c>
      <c r="M293" s="15">
        <f>IF(C293="","",IF(N293&lt;&gt;"",N293,C293+L293))</f>
        <v/>
      </c>
      <c r="N293" s="10" t="n"/>
      <c r="O293" s="15">
        <f>IF(C293="","",IFERROR(IF(OR(INDEX(Lieferanten!$C$6:$C$205,MATCH(E293,Lieferanten!$A$6:$A$205,0))="",INDEX(Lieferanten!$D$6:$D$205,MATCH(E293,Lieferanten!$A$6:$A$205,0))=""),"",C293+INDEX(Lieferanten!$D$6:$D$205,MATCH(E293,Lieferanten!$A$6:$A$205,0))),""))</f>
        <v/>
      </c>
      <c r="P293" s="14">
        <f>IF(OR(H293="",O293=""),"",ROUND(K293*INDEX(Lieferanten!$C$6:$C$205,MATCH(E293,Lieferanten!$A$6:$A$205,0)),2))</f>
        <v/>
      </c>
      <c r="Q293" s="10" t="n"/>
      <c r="R293" s="12" t="n"/>
      <c r="S293" s="11" t="n"/>
      <c r="T293" s="14">
        <f>IF(H293="","",IF(U293="bezahlt",0,K293-N(R293)))</f>
        <v/>
      </c>
      <c r="U293" s="16">
        <f>IF(H293="","",IF(Q293&lt;&gt;"",IF(OR(R293="",R293&gt;=K293-N(P293)-0.005),"bezahlt","teilbezahlt"),IF(IF(O293="",FALSE,TODAY()&lt;=O293),"Skonto möglich",IF(IF(M293="",FALSE,TODAY()&gt;M293),"überfällig","offen"))))</f>
        <v/>
      </c>
      <c r="V293" s="17">
        <f>IF(H293="","",IF(AND(D293&lt;&gt;"",COUNTIFS(E$7:E$506,E293,D$7:D$506,D293)&gt;1),"doppelt erfasst?",IF(AND(W293="ja",Y293=""),"XML-Datei ablegen",IF(X293&lt;&gt;"ja","Pflichtangaben prüfen",""))))</f>
        <v/>
      </c>
      <c r="W293" s="18" t="n"/>
      <c r="X293" s="18" t="n"/>
      <c r="Y293" s="11" t="n"/>
    </row>
    <row r="294">
      <c r="A294" s="9">
        <f>IF(E294="","",COUNTA(E$7:E294))</f>
        <v/>
      </c>
      <c r="B294" s="10" t="n"/>
      <c r="C294" s="10" t="n"/>
      <c r="D294" s="11" t="n"/>
      <c r="E294" s="11" t="n"/>
      <c r="F294" s="11" t="n"/>
      <c r="G294" s="11" t="n"/>
      <c r="H294" s="12" t="n"/>
      <c r="I294" s="13" t="n"/>
      <c r="J294" s="14">
        <f>IF(H294="","",ROUND(H294*I294,2))</f>
        <v/>
      </c>
      <c r="K294" s="14">
        <f>IF(H294="","",H294+N(J294))</f>
        <v/>
      </c>
      <c r="L294" s="9">
        <f>IF(E294="","",IFERROR(IF(INDEX(Lieferanten!$B$6:$B$205,MATCH(E294,Lieferanten!$A$6:$A$205,0))="",Einstellungen!$A$5,INDEX(Lieferanten!$B$6:$B$205,MATCH(E294,Lieferanten!$A$6:$A$205,0))),Einstellungen!$A$5))</f>
        <v/>
      </c>
      <c r="M294" s="15">
        <f>IF(C294="","",IF(N294&lt;&gt;"",N294,C294+L294))</f>
        <v/>
      </c>
      <c r="N294" s="10" t="n"/>
      <c r="O294" s="15">
        <f>IF(C294="","",IFERROR(IF(OR(INDEX(Lieferanten!$C$6:$C$205,MATCH(E294,Lieferanten!$A$6:$A$205,0))="",INDEX(Lieferanten!$D$6:$D$205,MATCH(E294,Lieferanten!$A$6:$A$205,0))=""),"",C294+INDEX(Lieferanten!$D$6:$D$205,MATCH(E294,Lieferanten!$A$6:$A$205,0))),""))</f>
        <v/>
      </c>
      <c r="P294" s="14">
        <f>IF(OR(H294="",O294=""),"",ROUND(K294*INDEX(Lieferanten!$C$6:$C$205,MATCH(E294,Lieferanten!$A$6:$A$205,0)),2))</f>
        <v/>
      </c>
      <c r="Q294" s="10" t="n"/>
      <c r="R294" s="12" t="n"/>
      <c r="S294" s="11" t="n"/>
      <c r="T294" s="14">
        <f>IF(H294="","",IF(U294="bezahlt",0,K294-N(R294)))</f>
        <v/>
      </c>
      <c r="U294" s="16">
        <f>IF(H294="","",IF(Q294&lt;&gt;"",IF(OR(R294="",R294&gt;=K294-N(P294)-0.005),"bezahlt","teilbezahlt"),IF(IF(O294="",FALSE,TODAY()&lt;=O294),"Skonto möglich",IF(IF(M294="",FALSE,TODAY()&gt;M294),"überfällig","offen"))))</f>
        <v/>
      </c>
      <c r="V294" s="17">
        <f>IF(H294="","",IF(AND(D294&lt;&gt;"",COUNTIFS(E$7:E$506,E294,D$7:D$506,D294)&gt;1),"doppelt erfasst?",IF(AND(W294="ja",Y294=""),"XML-Datei ablegen",IF(X294&lt;&gt;"ja","Pflichtangaben prüfen",""))))</f>
        <v/>
      </c>
      <c r="W294" s="18" t="n"/>
      <c r="X294" s="18" t="n"/>
      <c r="Y294" s="11" t="n"/>
    </row>
    <row r="295">
      <c r="A295" s="9">
        <f>IF(E295="","",COUNTA(E$7:E295))</f>
        <v/>
      </c>
      <c r="B295" s="10" t="n"/>
      <c r="C295" s="10" t="n"/>
      <c r="D295" s="11" t="n"/>
      <c r="E295" s="11" t="n"/>
      <c r="F295" s="11" t="n"/>
      <c r="G295" s="11" t="n"/>
      <c r="H295" s="12" t="n"/>
      <c r="I295" s="13" t="n"/>
      <c r="J295" s="14">
        <f>IF(H295="","",ROUND(H295*I295,2))</f>
        <v/>
      </c>
      <c r="K295" s="14">
        <f>IF(H295="","",H295+N(J295))</f>
        <v/>
      </c>
      <c r="L295" s="9">
        <f>IF(E295="","",IFERROR(IF(INDEX(Lieferanten!$B$6:$B$205,MATCH(E295,Lieferanten!$A$6:$A$205,0))="",Einstellungen!$A$5,INDEX(Lieferanten!$B$6:$B$205,MATCH(E295,Lieferanten!$A$6:$A$205,0))),Einstellungen!$A$5))</f>
        <v/>
      </c>
      <c r="M295" s="15">
        <f>IF(C295="","",IF(N295&lt;&gt;"",N295,C295+L295))</f>
        <v/>
      </c>
      <c r="N295" s="10" t="n"/>
      <c r="O295" s="15">
        <f>IF(C295="","",IFERROR(IF(OR(INDEX(Lieferanten!$C$6:$C$205,MATCH(E295,Lieferanten!$A$6:$A$205,0))="",INDEX(Lieferanten!$D$6:$D$205,MATCH(E295,Lieferanten!$A$6:$A$205,0))=""),"",C295+INDEX(Lieferanten!$D$6:$D$205,MATCH(E295,Lieferanten!$A$6:$A$205,0))),""))</f>
        <v/>
      </c>
      <c r="P295" s="14">
        <f>IF(OR(H295="",O295=""),"",ROUND(K295*INDEX(Lieferanten!$C$6:$C$205,MATCH(E295,Lieferanten!$A$6:$A$205,0)),2))</f>
        <v/>
      </c>
      <c r="Q295" s="10" t="n"/>
      <c r="R295" s="12" t="n"/>
      <c r="S295" s="11" t="n"/>
      <c r="T295" s="14">
        <f>IF(H295="","",IF(U295="bezahlt",0,K295-N(R295)))</f>
        <v/>
      </c>
      <c r="U295" s="16">
        <f>IF(H295="","",IF(Q295&lt;&gt;"",IF(OR(R295="",R295&gt;=K295-N(P295)-0.005),"bezahlt","teilbezahlt"),IF(IF(O295="",FALSE,TODAY()&lt;=O295),"Skonto möglich",IF(IF(M295="",FALSE,TODAY()&gt;M295),"überfällig","offen"))))</f>
        <v/>
      </c>
      <c r="V295" s="17">
        <f>IF(H295="","",IF(AND(D295&lt;&gt;"",COUNTIFS(E$7:E$506,E295,D$7:D$506,D295)&gt;1),"doppelt erfasst?",IF(AND(W295="ja",Y295=""),"XML-Datei ablegen",IF(X295&lt;&gt;"ja","Pflichtangaben prüfen",""))))</f>
        <v/>
      </c>
      <c r="W295" s="18" t="n"/>
      <c r="X295" s="18" t="n"/>
      <c r="Y295" s="11" t="n"/>
    </row>
    <row r="296">
      <c r="A296" s="9">
        <f>IF(E296="","",COUNTA(E$7:E296))</f>
        <v/>
      </c>
      <c r="B296" s="10" t="n"/>
      <c r="C296" s="10" t="n"/>
      <c r="D296" s="11" t="n"/>
      <c r="E296" s="11" t="n"/>
      <c r="F296" s="11" t="n"/>
      <c r="G296" s="11" t="n"/>
      <c r="H296" s="12" t="n"/>
      <c r="I296" s="13" t="n"/>
      <c r="J296" s="14">
        <f>IF(H296="","",ROUND(H296*I296,2))</f>
        <v/>
      </c>
      <c r="K296" s="14">
        <f>IF(H296="","",H296+N(J296))</f>
        <v/>
      </c>
      <c r="L296" s="9">
        <f>IF(E296="","",IFERROR(IF(INDEX(Lieferanten!$B$6:$B$205,MATCH(E296,Lieferanten!$A$6:$A$205,0))="",Einstellungen!$A$5,INDEX(Lieferanten!$B$6:$B$205,MATCH(E296,Lieferanten!$A$6:$A$205,0))),Einstellungen!$A$5))</f>
        <v/>
      </c>
      <c r="M296" s="15">
        <f>IF(C296="","",IF(N296&lt;&gt;"",N296,C296+L296))</f>
        <v/>
      </c>
      <c r="N296" s="10" t="n"/>
      <c r="O296" s="15">
        <f>IF(C296="","",IFERROR(IF(OR(INDEX(Lieferanten!$C$6:$C$205,MATCH(E296,Lieferanten!$A$6:$A$205,0))="",INDEX(Lieferanten!$D$6:$D$205,MATCH(E296,Lieferanten!$A$6:$A$205,0))=""),"",C296+INDEX(Lieferanten!$D$6:$D$205,MATCH(E296,Lieferanten!$A$6:$A$205,0))),""))</f>
        <v/>
      </c>
      <c r="P296" s="14">
        <f>IF(OR(H296="",O296=""),"",ROUND(K296*INDEX(Lieferanten!$C$6:$C$205,MATCH(E296,Lieferanten!$A$6:$A$205,0)),2))</f>
        <v/>
      </c>
      <c r="Q296" s="10" t="n"/>
      <c r="R296" s="12" t="n"/>
      <c r="S296" s="11" t="n"/>
      <c r="T296" s="14">
        <f>IF(H296="","",IF(U296="bezahlt",0,K296-N(R296)))</f>
        <v/>
      </c>
      <c r="U296" s="16">
        <f>IF(H296="","",IF(Q296&lt;&gt;"",IF(OR(R296="",R296&gt;=K296-N(P296)-0.005),"bezahlt","teilbezahlt"),IF(IF(O296="",FALSE,TODAY()&lt;=O296),"Skonto möglich",IF(IF(M296="",FALSE,TODAY()&gt;M296),"überfällig","offen"))))</f>
        <v/>
      </c>
      <c r="V296" s="17">
        <f>IF(H296="","",IF(AND(D296&lt;&gt;"",COUNTIFS(E$7:E$506,E296,D$7:D$506,D296)&gt;1),"doppelt erfasst?",IF(AND(W296="ja",Y296=""),"XML-Datei ablegen",IF(X296&lt;&gt;"ja","Pflichtangaben prüfen",""))))</f>
        <v/>
      </c>
      <c r="W296" s="18" t="n"/>
      <c r="X296" s="18" t="n"/>
      <c r="Y296" s="11" t="n"/>
    </row>
    <row r="297">
      <c r="A297" s="9">
        <f>IF(E297="","",COUNTA(E$7:E297))</f>
        <v/>
      </c>
      <c r="B297" s="10" t="n"/>
      <c r="C297" s="10" t="n"/>
      <c r="D297" s="11" t="n"/>
      <c r="E297" s="11" t="n"/>
      <c r="F297" s="11" t="n"/>
      <c r="G297" s="11" t="n"/>
      <c r="H297" s="12" t="n"/>
      <c r="I297" s="13" t="n"/>
      <c r="J297" s="14">
        <f>IF(H297="","",ROUND(H297*I297,2))</f>
        <v/>
      </c>
      <c r="K297" s="14">
        <f>IF(H297="","",H297+N(J297))</f>
        <v/>
      </c>
      <c r="L297" s="9">
        <f>IF(E297="","",IFERROR(IF(INDEX(Lieferanten!$B$6:$B$205,MATCH(E297,Lieferanten!$A$6:$A$205,0))="",Einstellungen!$A$5,INDEX(Lieferanten!$B$6:$B$205,MATCH(E297,Lieferanten!$A$6:$A$205,0))),Einstellungen!$A$5))</f>
        <v/>
      </c>
      <c r="M297" s="15">
        <f>IF(C297="","",IF(N297&lt;&gt;"",N297,C297+L297))</f>
        <v/>
      </c>
      <c r="N297" s="10" t="n"/>
      <c r="O297" s="15">
        <f>IF(C297="","",IFERROR(IF(OR(INDEX(Lieferanten!$C$6:$C$205,MATCH(E297,Lieferanten!$A$6:$A$205,0))="",INDEX(Lieferanten!$D$6:$D$205,MATCH(E297,Lieferanten!$A$6:$A$205,0))=""),"",C297+INDEX(Lieferanten!$D$6:$D$205,MATCH(E297,Lieferanten!$A$6:$A$205,0))),""))</f>
        <v/>
      </c>
      <c r="P297" s="14">
        <f>IF(OR(H297="",O297=""),"",ROUND(K297*INDEX(Lieferanten!$C$6:$C$205,MATCH(E297,Lieferanten!$A$6:$A$205,0)),2))</f>
        <v/>
      </c>
      <c r="Q297" s="10" t="n"/>
      <c r="R297" s="12" t="n"/>
      <c r="S297" s="11" t="n"/>
      <c r="T297" s="14">
        <f>IF(H297="","",IF(U297="bezahlt",0,K297-N(R297)))</f>
        <v/>
      </c>
      <c r="U297" s="16">
        <f>IF(H297="","",IF(Q297&lt;&gt;"",IF(OR(R297="",R297&gt;=K297-N(P297)-0.005),"bezahlt","teilbezahlt"),IF(IF(O297="",FALSE,TODAY()&lt;=O297),"Skonto möglich",IF(IF(M297="",FALSE,TODAY()&gt;M297),"überfällig","offen"))))</f>
        <v/>
      </c>
      <c r="V297" s="17">
        <f>IF(H297="","",IF(AND(D297&lt;&gt;"",COUNTIFS(E$7:E$506,E297,D$7:D$506,D297)&gt;1),"doppelt erfasst?",IF(AND(W297="ja",Y297=""),"XML-Datei ablegen",IF(X297&lt;&gt;"ja","Pflichtangaben prüfen",""))))</f>
        <v/>
      </c>
      <c r="W297" s="18" t="n"/>
      <c r="X297" s="18" t="n"/>
      <c r="Y297" s="11" t="n"/>
    </row>
    <row r="298">
      <c r="A298" s="9">
        <f>IF(E298="","",COUNTA(E$7:E298))</f>
        <v/>
      </c>
      <c r="B298" s="10" t="n"/>
      <c r="C298" s="10" t="n"/>
      <c r="D298" s="11" t="n"/>
      <c r="E298" s="11" t="n"/>
      <c r="F298" s="11" t="n"/>
      <c r="G298" s="11" t="n"/>
      <c r="H298" s="12" t="n"/>
      <c r="I298" s="13" t="n"/>
      <c r="J298" s="14">
        <f>IF(H298="","",ROUND(H298*I298,2))</f>
        <v/>
      </c>
      <c r="K298" s="14">
        <f>IF(H298="","",H298+N(J298))</f>
        <v/>
      </c>
      <c r="L298" s="9">
        <f>IF(E298="","",IFERROR(IF(INDEX(Lieferanten!$B$6:$B$205,MATCH(E298,Lieferanten!$A$6:$A$205,0))="",Einstellungen!$A$5,INDEX(Lieferanten!$B$6:$B$205,MATCH(E298,Lieferanten!$A$6:$A$205,0))),Einstellungen!$A$5))</f>
        <v/>
      </c>
      <c r="M298" s="15">
        <f>IF(C298="","",IF(N298&lt;&gt;"",N298,C298+L298))</f>
        <v/>
      </c>
      <c r="N298" s="10" t="n"/>
      <c r="O298" s="15">
        <f>IF(C298="","",IFERROR(IF(OR(INDEX(Lieferanten!$C$6:$C$205,MATCH(E298,Lieferanten!$A$6:$A$205,0))="",INDEX(Lieferanten!$D$6:$D$205,MATCH(E298,Lieferanten!$A$6:$A$205,0))=""),"",C298+INDEX(Lieferanten!$D$6:$D$205,MATCH(E298,Lieferanten!$A$6:$A$205,0))),""))</f>
        <v/>
      </c>
      <c r="P298" s="14">
        <f>IF(OR(H298="",O298=""),"",ROUND(K298*INDEX(Lieferanten!$C$6:$C$205,MATCH(E298,Lieferanten!$A$6:$A$205,0)),2))</f>
        <v/>
      </c>
      <c r="Q298" s="10" t="n"/>
      <c r="R298" s="12" t="n"/>
      <c r="S298" s="11" t="n"/>
      <c r="T298" s="14">
        <f>IF(H298="","",IF(U298="bezahlt",0,K298-N(R298)))</f>
        <v/>
      </c>
      <c r="U298" s="16">
        <f>IF(H298="","",IF(Q298&lt;&gt;"",IF(OR(R298="",R298&gt;=K298-N(P298)-0.005),"bezahlt","teilbezahlt"),IF(IF(O298="",FALSE,TODAY()&lt;=O298),"Skonto möglich",IF(IF(M298="",FALSE,TODAY()&gt;M298),"überfällig","offen"))))</f>
        <v/>
      </c>
      <c r="V298" s="17">
        <f>IF(H298="","",IF(AND(D298&lt;&gt;"",COUNTIFS(E$7:E$506,E298,D$7:D$506,D298)&gt;1),"doppelt erfasst?",IF(AND(W298="ja",Y298=""),"XML-Datei ablegen",IF(X298&lt;&gt;"ja","Pflichtangaben prüfen",""))))</f>
        <v/>
      </c>
      <c r="W298" s="18" t="n"/>
      <c r="X298" s="18" t="n"/>
      <c r="Y298" s="11" t="n"/>
    </row>
    <row r="299">
      <c r="A299" s="9">
        <f>IF(E299="","",COUNTA(E$7:E299))</f>
        <v/>
      </c>
      <c r="B299" s="10" t="n"/>
      <c r="C299" s="10" t="n"/>
      <c r="D299" s="11" t="n"/>
      <c r="E299" s="11" t="n"/>
      <c r="F299" s="11" t="n"/>
      <c r="G299" s="11" t="n"/>
      <c r="H299" s="12" t="n"/>
      <c r="I299" s="13" t="n"/>
      <c r="J299" s="14">
        <f>IF(H299="","",ROUND(H299*I299,2))</f>
        <v/>
      </c>
      <c r="K299" s="14">
        <f>IF(H299="","",H299+N(J299))</f>
        <v/>
      </c>
      <c r="L299" s="9">
        <f>IF(E299="","",IFERROR(IF(INDEX(Lieferanten!$B$6:$B$205,MATCH(E299,Lieferanten!$A$6:$A$205,0))="",Einstellungen!$A$5,INDEX(Lieferanten!$B$6:$B$205,MATCH(E299,Lieferanten!$A$6:$A$205,0))),Einstellungen!$A$5))</f>
        <v/>
      </c>
      <c r="M299" s="15">
        <f>IF(C299="","",IF(N299&lt;&gt;"",N299,C299+L299))</f>
        <v/>
      </c>
      <c r="N299" s="10" t="n"/>
      <c r="O299" s="15">
        <f>IF(C299="","",IFERROR(IF(OR(INDEX(Lieferanten!$C$6:$C$205,MATCH(E299,Lieferanten!$A$6:$A$205,0))="",INDEX(Lieferanten!$D$6:$D$205,MATCH(E299,Lieferanten!$A$6:$A$205,0))=""),"",C299+INDEX(Lieferanten!$D$6:$D$205,MATCH(E299,Lieferanten!$A$6:$A$205,0))),""))</f>
        <v/>
      </c>
      <c r="P299" s="14">
        <f>IF(OR(H299="",O299=""),"",ROUND(K299*INDEX(Lieferanten!$C$6:$C$205,MATCH(E299,Lieferanten!$A$6:$A$205,0)),2))</f>
        <v/>
      </c>
      <c r="Q299" s="10" t="n"/>
      <c r="R299" s="12" t="n"/>
      <c r="S299" s="11" t="n"/>
      <c r="T299" s="14">
        <f>IF(H299="","",IF(U299="bezahlt",0,K299-N(R299)))</f>
        <v/>
      </c>
      <c r="U299" s="16">
        <f>IF(H299="","",IF(Q299&lt;&gt;"",IF(OR(R299="",R299&gt;=K299-N(P299)-0.005),"bezahlt","teilbezahlt"),IF(IF(O299="",FALSE,TODAY()&lt;=O299),"Skonto möglich",IF(IF(M299="",FALSE,TODAY()&gt;M299),"überfällig","offen"))))</f>
        <v/>
      </c>
      <c r="V299" s="17">
        <f>IF(H299="","",IF(AND(D299&lt;&gt;"",COUNTIFS(E$7:E$506,E299,D$7:D$506,D299)&gt;1),"doppelt erfasst?",IF(AND(W299="ja",Y299=""),"XML-Datei ablegen",IF(X299&lt;&gt;"ja","Pflichtangaben prüfen",""))))</f>
        <v/>
      </c>
      <c r="W299" s="18" t="n"/>
      <c r="X299" s="18" t="n"/>
      <c r="Y299" s="11" t="n"/>
    </row>
    <row r="300">
      <c r="A300" s="9">
        <f>IF(E300="","",COUNTA(E$7:E300))</f>
        <v/>
      </c>
      <c r="B300" s="10" t="n"/>
      <c r="C300" s="10" t="n"/>
      <c r="D300" s="11" t="n"/>
      <c r="E300" s="11" t="n"/>
      <c r="F300" s="11" t="n"/>
      <c r="G300" s="11" t="n"/>
      <c r="H300" s="12" t="n"/>
      <c r="I300" s="13" t="n"/>
      <c r="J300" s="14">
        <f>IF(H300="","",ROUND(H300*I300,2))</f>
        <v/>
      </c>
      <c r="K300" s="14">
        <f>IF(H300="","",H300+N(J300))</f>
        <v/>
      </c>
      <c r="L300" s="9">
        <f>IF(E300="","",IFERROR(IF(INDEX(Lieferanten!$B$6:$B$205,MATCH(E300,Lieferanten!$A$6:$A$205,0))="",Einstellungen!$A$5,INDEX(Lieferanten!$B$6:$B$205,MATCH(E300,Lieferanten!$A$6:$A$205,0))),Einstellungen!$A$5))</f>
        <v/>
      </c>
      <c r="M300" s="15">
        <f>IF(C300="","",IF(N300&lt;&gt;"",N300,C300+L300))</f>
        <v/>
      </c>
      <c r="N300" s="10" t="n"/>
      <c r="O300" s="15">
        <f>IF(C300="","",IFERROR(IF(OR(INDEX(Lieferanten!$C$6:$C$205,MATCH(E300,Lieferanten!$A$6:$A$205,0))="",INDEX(Lieferanten!$D$6:$D$205,MATCH(E300,Lieferanten!$A$6:$A$205,0))=""),"",C300+INDEX(Lieferanten!$D$6:$D$205,MATCH(E300,Lieferanten!$A$6:$A$205,0))),""))</f>
        <v/>
      </c>
      <c r="P300" s="14">
        <f>IF(OR(H300="",O300=""),"",ROUND(K300*INDEX(Lieferanten!$C$6:$C$205,MATCH(E300,Lieferanten!$A$6:$A$205,0)),2))</f>
        <v/>
      </c>
      <c r="Q300" s="10" t="n"/>
      <c r="R300" s="12" t="n"/>
      <c r="S300" s="11" t="n"/>
      <c r="T300" s="14">
        <f>IF(H300="","",IF(U300="bezahlt",0,K300-N(R300)))</f>
        <v/>
      </c>
      <c r="U300" s="16">
        <f>IF(H300="","",IF(Q300&lt;&gt;"",IF(OR(R300="",R300&gt;=K300-N(P300)-0.005),"bezahlt","teilbezahlt"),IF(IF(O300="",FALSE,TODAY()&lt;=O300),"Skonto möglich",IF(IF(M300="",FALSE,TODAY()&gt;M300),"überfällig","offen"))))</f>
        <v/>
      </c>
      <c r="V300" s="17">
        <f>IF(H300="","",IF(AND(D300&lt;&gt;"",COUNTIFS(E$7:E$506,E300,D$7:D$506,D300)&gt;1),"doppelt erfasst?",IF(AND(W300="ja",Y300=""),"XML-Datei ablegen",IF(X300&lt;&gt;"ja","Pflichtangaben prüfen",""))))</f>
        <v/>
      </c>
      <c r="W300" s="18" t="n"/>
      <c r="X300" s="18" t="n"/>
      <c r="Y300" s="11" t="n"/>
    </row>
    <row r="301">
      <c r="A301" s="9">
        <f>IF(E301="","",COUNTA(E$7:E301))</f>
        <v/>
      </c>
      <c r="B301" s="10" t="n"/>
      <c r="C301" s="10" t="n"/>
      <c r="D301" s="11" t="n"/>
      <c r="E301" s="11" t="n"/>
      <c r="F301" s="11" t="n"/>
      <c r="G301" s="11" t="n"/>
      <c r="H301" s="12" t="n"/>
      <c r="I301" s="13" t="n"/>
      <c r="J301" s="14">
        <f>IF(H301="","",ROUND(H301*I301,2))</f>
        <v/>
      </c>
      <c r="K301" s="14">
        <f>IF(H301="","",H301+N(J301))</f>
        <v/>
      </c>
      <c r="L301" s="9">
        <f>IF(E301="","",IFERROR(IF(INDEX(Lieferanten!$B$6:$B$205,MATCH(E301,Lieferanten!$A$6:$A$205,0))="",Einstellungen!$A$5,INDEX(Lieferanten!$B$6:$B$205,MATCH(E301,Lieferanten!$A$6:$A$205,0))),Einstellungen!$A$5))</f>
        <v/>
      </c>
      <c r="M301" s="15">
        <f>IF(C301="","",IF(N301&lt;&gt;"",N301,C301+L301))</f>
        <v/>
      </c>
      <c r="N301" s="10" t="n"/>
      <c r="O301" s="15">
        <f>IF(C301="","",IFERROR(IF(OR(INDEX(Lieferanten!$C$6:$C$205,MATCH(E301,Lieferanten!$A$6:$A$205,0))="",INDEX(Lieferanten!$D$6:$D$205,MATCH(E301,Lieferanten!$A$6:$A$205,0))=""),"",C301+INDEX(Lieferanten!$D$6:$D$205,MATCH(E301,Lieferanten!$A$6:$A$205,0))),""))</f>
        <v/>
      </c>
      <c r="P301" s="14">
        <f>IF(OR(H301="",O301=""),"",ROUND(K301*INDEX(Lieferanten!$C$6:$C$205,MATCH(E301,Lieferanten!$A$6:$A$205,0)),2))</f>
        <v/>
      </c>
      <c r="Q301" s="10" t="n"/>
      <c r="R301" s="12" t="n"/>
      <c r="S301" s="11" t="n"/>
      <c r="T301" s="14">
        <f>IF(H301="","",IF(U301="bezahlt",0,K301-N(R301)))</f>
        <v/>
      </c>
      <c r="U301" s="16">
        <f>IF(H301="","",IF(Q301&lt;&gt;"",IF(OR(R301="",R301&gt;=K301-N(P301)-0.005),"bezahlt","teilbezahlt"),IF(IF(O301="",FALSE,TODAY()&lt;=O301),"Skonto möglich",IF(IF(M301="",FALSE,TODAY()&gt;M301),"überfällig","offen"))))</f>
        <v/>
      </c>
      <c r="V301" s="17">
        <f>IF(H301="","",IF(AND(D301&lt;&gt;"",COUNTIFS(E$7:E$506,E301,D$7:D$506,D301)&gt;1),"doppelt erfasst?",IF(AND(W301="ja",Y301=""),"XML-Datei ablegen",IF(X301&lt;&gt;"ja","Pflichtangaben prüfen",""))))</f>
        <v/>
      </c>
      <c r="W301" s="18" t="n"/>
      <c r="X301" s="18" t="n"/>
      <c r="Y301" s="11" t="n"/>
    </row>
    <row r="302">
      <c r="A302" s="9">
        <f>IF(E302="","",COUNTA(E$7:E302))</f>
        <v/>
      </c>
      <c r="B302" s="10" t="n"/>
      <c r="C302" s="10" t="n"/>
      <c r="D302" s="11" t="n"/>
      <c r="E302" s="11" t="n"/>
      <c r="F302" s="11" t="n"/>
      <c r="G302" s="11" t="n"/>
      <c r="H302" s="12" t="n"/>
      <c r="I302" s="13" t="n"/>
      <c r="J302" s="14">
        <f>IF(H302="","",ROUND(H302*I302,2))</f>
        <v/>
      </c>
      <c r="K302" s="14">
        <f>IF(H302="","",H302+N(J302))</f>
        <v/>
      </c>
      <c r="L302" s="9">
        <f>IF(E302="","",IFERROR(IF(INDEX(Lieferanten!$B$6:$B$205,MATCH(E302,Lieferanten!$A$6:$A$205,0))="",Einstellungen!$A$5,INDEX(Lieferanten!$B$6:$B$205,MATCH(E302,Lieferanten!$A$6:$A$205,0))),Einstellungen!$A$5))</f>
        <v/>
      </c>
      <c r="M302" s="15">
        <f>IF(C302="","",IF(N302&lt;&gt;"",N302,C302+L302))</f>
        <v/>
      </c>
      <c r="N302" s="10" t="n"/>
      <c r="O302" s="15">
        <f>IF(C302="","",IFERROR(IF(OR(INDEX(Lieferanten!$C$6:$C$205,MATCH(E302,Lieferanten!$A$6:$A$205,0))="",INDEX(Lieferanten!$D$6:$D$205,MATCH(E302,Lieferanten!$A$6:$A$205,0))=""),"",C302+INDEX(Lieferanten!$D$6:$D$205,MATCH(E302,Lieferanten!$A$6:$A$205,0))),""))</f>
        <v/>
      </c>
      <c r="P302" s="14">
        <f>IF(OR(H302="",O302=""),"",ROUND(K302*INDEX(Lieferanten!$C$6:$C$205,MATCH(E302,Lieferanten!$A$6:$A$205,0)),2))</f>
        <v/>
      </c>
      <c r="Q302" s="10" t="n"/>
      <c r="R302" s="12" t="n"/>
      <c r="S302" s="11" t="n"/>
      <c r="T302" s="14">
        <f>IF(H302="","",IF(U302="bezahlt",0,K302-N(R302)))</f>
        <v/>
      </c>
      <c r="U302" s="16">
        <f>IF(H302="","",IF(Q302&lt;&gt;"",IF(OR(R302="",R302&gt;=K302-N(P302)-0.005),"bezahlt","teilbezahlt"),IF(IF(O302="",FALSE,TODAY()&lt;=O302),"Skonto möglich",IF(IF(M302="",FALSE,TODAY()&gt;M302),"überfällig","offen"))))</f>
        <v/>
      </c>
      <c r="V302" s="17">
        <f>IF(H302="","",IF(AND(D302&lt;&gt;"",COUNTIFS(E$7:E$506,E302,D$7:D$506,D302)&gt;1),"doppelt erfasst?",IF(AND(W302="ja",Y302=""),"XML-Datei ablegen",IF(X302&lt;&gt;"ja","Pflichtangaben prüfen",""))))</f>
        <v/>
      </c>
      <c r="W302" s="18" t="n"/>
      <c r="X302" s="18" t="n"/>
      <c r="Y302" s="11" t="n"/>
    </row>
    <row r="303">
      <c r="A303" s="9">
        <f>IF(E303="","",COUNTA(E$7:E303))</f>
        <v/>
      </c>
      <c r="B303" s="10" t="n"/>
      <c r="C303" s="10" t="n"/>
      <c r="D303" s="11" t="n"/>
      <c r="E303" s="11" t="n"/>
      <c r="F303" s="11" t="n"/>
      <c r="G303" s="11" t="n"/>
      <c r="H303" s="12" t="n"/>
      <c r="I303" s="13" t="n"/>
      <c r="J303" s="14">
        <f>IF(H303="","",ROUND(H303*I303,2))</f>
        <v/>
      </c>
      <c r="K303" s="14">
        <f>IF(H303="","",H303+N(J303))</f>
        <v/>
      </c>
      <c r="L303" s="9">
        <f>IF(E303="","",IFERROR(IF(INDEX(Lieferanten!$B$6:$B$205,MATCH(E303,Lieferanten!$A$6:$A$205,0))="",Einstellungen!$A$5,INDEX(Lieferanten!$B$6:$B$205,MATCH(E303,Lieferanten!$A$6:$A$205,0))),Einstellungen!$A$5))</f>
        <v/>
      </c>
      <c r="M303" s="15">
        <f>IF(C303="","",IF(N303&lt;&gt;"",N303,C303+L303))</f>
        <v/>
      </c>
      <c r="N303" s="10" t="n"/>
      <c r="O303" s="15">
        <f>IF(C303="","",IFERROR(IF(OR(INDEX(Lieferanten!$C$6:$C$205,MATCH(E303,Lieferanten!$A$6:$A$205,0))="",INDEX(Lieferanten!$D$6:$D$205,MATCH(E303,Lieferanten!$A$6:$A$205,0))=""),"",C303+INDEX(Lieferanten!$D$6:$D$205,MATCH(E303,Lieferanten!$A$6:$A$205,0))),""))</f>
        <v/>
      </c>
      <c r="P303" s="14">
        <f>IF(OR(H303="",O303=""),"",ROUND(K303*INDEX(Lieferanten!$C$6:$C$205,MATCH(E303,Lieferanten!$A$6:$A$205,0)),2))</f>
        <v/>
      </c>
      <c r="Q303" s="10" t="n"/>
      <c r="R303" s="12" t="n"/>
      <c r="S303" s="11" t="n"/>
      <c r="T303" s="14">
        <f>IF(H303="","",IF(U303="bezahlt",0,K303-N(R303)))</f>
        <v/>
      </c>
      <c r="U303" s="16">
        <f>IF(H303="","",IF(Q303&lt;&gt;"",IF(OR(R303="",R303&gt;=K303-N(P303)-0.005),"bezahlt","teilbezahlt"),IF(IF(O303="",FALSE,TODAY()&lt;=O303),"Skonto möglich",IF(IF(M303="",FALSE,TODAY()&gt;M303),"überfällig","offen"))))</f>
        <v/>
      </c>
      <c r="V303" s="17">
        <f>IF(H303="","",IF(AND(D303&lt;&gt;"",COUNTIFS(E$7:E$506,E303,D$7:D$506,D303)&gt;1),"doppelt erfasst?",IF(AND(W303="ja",Y303=""),"XML-Datei ablegen",IF(X303&lt;&gt;"ja","Pflichtangaben prüfen",""))))</f>
        <v/>
      </c>
      <c r="W303" s="18" t="n"/>
      <c r="X303" s="18" t="n"/>
      <c r="Y303" s="11" t="n"/>
    </row>
    <row r="304">
      <c r="A304" s="9">
        <f>IF(E304="","",COUNTA(E$7:E304))</f>
        <v/>
      </c>
      <c r="B304" s="10" t="n"/>
      <c r="C304" s="10" t="n"/>
      <c r="D304" s="11" t="n"/>
      <c r="E304" s="11" t="n"/>
      <c r="F304" s="11" t="n"/>
      <c r="G304" s="11" t="n"/>
      <c r="H304" s="12" t="n"/>
      <c r="I304" s="13" t="n"/>
      <c r="J304" s="14">
        <f>IF(H304="","",ROUND(H304*I304,2))</f>
        <v/>
      </c>
      <c r="K304" s="14">
        <f>IF(H304="","",H304+N(J304))</f>
        <v/>
      </c>
      <c r="L304" s="9">
        <f>IF(E304="","",IFERROR(IF(INDEX(Lieferanten!$B$6:$B$205,MATCH(E304,Lieferanten!$A$6:$A$205,0))="",Einstellungen!$A$5,INDEX(Lieferanten!$B$6:$B$205,MATCH(E304,Lieferanten!$A$6:$A$205,0))),Einstellungen!$A$5))</f>
        <v/>
      </c>
      <c r="M304" s="15">
        <f>IF(C304="","",IF(N304&lt;&gt;"",N304,C304+L304))</f>
        <v/>
      </c>
      <c r="N304" s="10" t="n"/>
      <c r="O304" s="15">
        <f>IF(C304="","",IFERROR(IF(OR(INDEX(Lieferanten!$C$6:$C$205,MATCH(E304,Lieferanten!$A$6:$A$205,0))="",INDEX(Lieferanten!$D$6:$D$205,MATCH(E304,Lieferanten!$A$6:$A$205,0))=""),"",C304+INDEX(Lieferanten!$D$6:$D$205,MATCH(E304,Lieferanten!$A$6:$A$205,0))),""))</f>
        <v/>
      </c>
      <c r="P304" s="14">
        <f>IF(OR(H304="",O304=""),"",ROUND(K304*INDEX(Lieferanten!$C$6:$C$205,MATCH(E304,Lieferanten!$A$6:$A$205,0)),2))</f>
        <v/>
      </c>
      <c r="Q304" s="10" t="n"/>
      <c r="R304" s="12" t="n"/>
      <c r="S304" s="11" t="n"/>
      <c r="T304" s="14">
        <f>IF(H304="","",IF(U304="bezahlt",0,K304-N(R304)))</f>
        <v/>
      </c>
      <c r="U304" s="16">
        <f>IF(H304="","",IF(Q304&lt;&gt;"",IF(OR(R304="",R304&gt;=K304-N(P304)-0.005),"bezahlt","teilbezahlt"),IF(IF(O304="",FALSE,TODAY()&lt;=O304),"Skonto möglich",IF(IF(M304="",FALSE,TODAY()&gt;M304),"überfällig","offen"))))</f>
        <v/>
      </c>
      <c r="V304" s="17">
        <f>IF(H304="","",IF(AND(D304&lt;&gt;"",COUNTIFS(E$7:E$506,E304,D$7:D$506,D304)&gt;1),"doppelt erfasst?",IF(AND(W304="ja",Y304=""),"XML-Datei ablegen",IF(X304&lt;&gt;"ja","Pflichtangaben prüfen",""))))</f>
        <v/>
      </c>
      <c r="W304" s="18" t="n"/>
      <c r="X304" s="18" t="n"/>
      <c r="Y304" s="11" t="n"/>
    </row>
    <row r="305">
      <c r="A305" s="9">
        <f>IF(E305="","",COUNTA(E$7:E305))</f>
        <v/>
      </c>
      <c r="B305" s="10" t="n"/>
      <c r="C305" s="10" t="n"/>
      <c r="D305" s="11" t="n"/>
      <c r="E305" s="11" t="n"/>
      <c r="F305" s="11" t="n"/>
      <c r="G305" s="11" t="n"/>
      <c r="H305" s="12" t="n"/>
      <c r="I305" s="13" t="n"/>
      <c r="J305" s="14">
        <f>IF(H305="","",ROUND(H305*I305,2))</f>
        <v/>
      </c>
      <c r="K305" s="14">
        <f>IF(H305="","",H305+N(J305))</f>
        <v/>
      </c>
      <c r="L305" s="9">
        <f>IF(E305="","",IFERROR(IF(INDEX(Lieferanten!$B$6:$B$205,MATCH(E305,Lieferanten!$A$6:$A$205,0))="",Einstellungen!$A$5,INDEX(Lieferanten!$B$6:$B$205,MATCH(E305,Lieferanten!$A$6:$A$205,0))),Einstellungen!$A$5))</f>
        <v/>
      </c>
      <c r="M305" s="15">
        <f>IF(C305="","",IF(N305&lt;&gt;"",N305,C305+L305))</f>
        <v/>
      </c>
      <c r="N305" s="10" t="n"/>
      <c r="O305" s="15">
        <f>IF(C305="","",IFERROR(IF(OR(INDEX(Lieferanten!$C$6:$C$205,MATCH(E305,Lieferanten!$A$6:$A$205,0))="",INDEX(Lieferanten!$D$6:$D$205,MATCH(E305,Lieferanten!$A$6:$A$205,0))=""),"",C305+INDEX(Lieferanten!$D$6:$D$205,MATCH(E305,Lieferanten!$A$6:$A$205,0))),""))</f>
        <v/>
      </c>
      <c r="P305" s="14">
        <f>IF(OR(H305="",O305=""),"",ROUND(K305*INDEX(Lieferanten!$C$6:$C$205,MATCH(E305,Lieferanten!$A$6:$A$205,0)),2))</f>
        <v/>
      </c>
      <c r="Q305" s="10" t="n"/>
      <c r="R305" s="12" t="n"/>
      <c r="S305" s="11" t="n"/>
      <c r="T305" s="14">
        <f>IF(H305="","",IF(U305="bezahlt",0,K305-N(R305)))</f>
        <v/>
      </c>
      <c r="U305" s="16">
        <f>IF(H305="","",IF(Q305&lt;&gt;"",IF(OR(R305="",R305&gt;=K305-N(P305)-0.005),"bezahlt","teilbezahlt"),IF(IF(O305="",FALSE,TODAY()&lt;=O305),"Skonto möglich",IF(IF(M305="",FALSE,TODAY()&gt;M305),"überfällig","offen"))))</f>
        <v/>
      </c>
      <c r="V305" s="17">
        <f>IF(H305="","",IF(AND(D305&lt;&gt;"",COUNTIFS(E$7:E$506,E305,D$7:D$506,D305)&gt;1),"doppelt erfasst?",IF(AND(W305="ja",Y305=""),"XML-Datei ablegen",IF(X305&lt;&gt;"ja","Pflichtangaben prüfen",""))))</f>
        <v/>
      </c>
      <c r="W305" s="18" t="n"/>
      <c r="X305" s="18" t="n"/>
      <c r="Y305" s="11" t="n"/>
    </row>
    <row r="306">
      <c r="A306" s="9">
        <f>IF(E306="","",COUNTA(E$7:E306))</f>
        <v/>
      </c>
      <c r="B306" s="10" t="n"/>
      <c r="C306" s="10" t="n"/>
      <c r="D306" s="11" t="n"/>
      <c r="E306" s="11" t="n"/>
      <c r="F306" s="11" t="n"/>
      <c r="G306" s="11" t="n"/>
      <c r="H306" s="12" t="n"/>
      <c r="I306" s="13" t="n"/>
      <c r="J306" s="14">
        <f>IF(H306="","",ROUND(H306*I306,2))</f>
        <v/>
      </c>
      <c r="K306" s="14">
        <f>IF(H306="","",H306+N(J306))</f>
        <v/>
      </c>
      <c r="L306" s="9">
        <f>IF(E306="","",IFERROR(IF(INDEX(Lieferanten!$B$6:$B$205,MATCH(E306,Lieferanten!$A$6:$A$205,0))="",Einstellungen!$A$5,INDEX(Lieferanten!$B$6:$B$205,MATCH(E306,Lieferanten!$A$6:$A$205,0))),Einstellungen!$A$5))</f>
        <v/>
      </c>
      <c r="M306" s="15">
        <f>IF(C306="","",IF(N306&lt;&gt;"",N306,C306+L306))</f>
        <v/>
      </c>
      <c r="N306" s="10" t="n"/>
      <c r="O306" s="15">
        <f>IF(C306="","",IFERROR(IF(OR(INDEX(Lieferanten!$C$6:$C$205,MATCH(E306,Lieferanten!$A$6:$A$205,0))="",INDEX(Lieferanten!$D$6:$D$205,MATCH(E306,Lieferanten!$A$6:$A$205,0))=""),"",C306+INDEX(Lieferanten!$D$6:$D$205,MATCH(E306,Lieferanten!$A$6:$A$205,0))),""))</f>
        <v/>
      </c>
      <c r="P306" s="14">
        <f>IF(OR(H306="",O306=""),"",ROUND(K306*INDEX(Lieferanten!$C$6:$C$205,MATCH(E306,Lieferanten!$A$6:$A$205,0)),2))</f>
        <v/>
      </c>
      <c r="Q306" s="10" t="n"/>
      <c r="R306" s="12" t="n"/>
      <c r="S306" s="11" t="n"/>
      <c r="T306" s="14">
        <f>IF(H306="","",IF(U306="bezahlt",0,K306-N(R306)))</f>
        <v/>
      </c>
      <c r="U306" s="16">
        <f>IF(H306="","",IF(Q306&lt;&gt;"",IF(OR(R306="",R306&gt;=K306-N(P306)-0.005),"bezahlt","teilbezahlt"),IF(IF(O306="",FALSE,TODAY()&lt;=O306),"Skonto möglich",IF(IF(M306="",FALSE,TODAY()&gt;M306),"überfällig","offen"))))</f>
        <v/>
      </c>
      <c r="V306" s="17">
        <f>IF(H306="","",IF(AND(D306&lt;&gt;"",COUNTIFS(E$7:E$506,E306,D$7:D$506,D306)&gt;1),"doppelt erfasst?",IF(AND(W306="ja",Y306=""),"XML-Datei ablegen",IF(X306&lt;&gt;"ja","Pflichtangaben prüfen",""))))</f>
        <v/>
      </c>
      <c r="W306" s="18" t="n"/>
      <c r="X306" s="18" t="n"/>
      <c r="Y306" s="11" t="n"/>
    </row>
    <row r="307">
      <c r="A307" s="9">
        <f>IF(E307="","",COUNTA(E$7:E307))</f>
        <v/>
      </c>
      <c r="B307" s="10" t="n"/>
      <c r="C307" s="10" t="n"/>
      <c r="D307" s="11" t="n"/>
      <c r="E307" s="11" t="n"/>
      <c r="F307" s="11" t="n"/>
      <c r="G307" s="11" t="n"/>
      <c r="H307" s="12" t="n"/>
      <c r="I307" s="13" t="n"/>
      <c r="J307" s="14">
        <f>IF(H307="","",ROUND(H307*I307,2))</f>
        <v/>
      </c>
      <c r="K307" s="14">
        <f>IF(H307="","",H307+N(J307))</f>
        <v/>
      </c>
      <c r="L307" s="9">
        <f>IF(E307="","",IFERROR(IF(INDEX(Lieferanten!$B$6:$B$205,MATCH(E307,Lieferanten!$A$6:$A$205,0))="",Einstellungen!$A$5,INDEX(Lieferanten!$B$6:$B$205,MATCH(E307,Lieferanten!$A$6:$A$205,0))),Einstellungen!$A$5))</f>
        <v/>
      </c>
      <c r="M307" s="15">
        <f>IF(C307="","",IF(N307&lt;&gt;"",N307,C307+L307))</f>
        <v/>
      </c>
      <c r="N307" s="10" t="n"/>
      <c r="O307" s="15">
        <f>IF(C307="","",IFERROR(IF(OR(INDEX(Lieferanten!$C$6:$C$205,MATCH(E307,Lieferanten!$A$6:$A$205,0))="",INDEX(Lieferanten!$D$6:$D$205,MATCH(E307,Lieferanten!$A$6:$A$205,0))=""),"",C307+INDEX(Lieferanten!$D$6:$D$205,MATCH(E307,Lieferanten!$A$6:$A$205,0))),""))</f>
        <v/>
      </c>
      <c r="P307" s="14">
        <f>IF(OR(H307="",O307=""),"",ROUND(K307*INDEX(Lieferanten!$C$6:$C$205,MATCH(E307,Lieferanten!$A$6:$A$205,0)),2))</f>
        <v/>
      </c>
      <c r="Q307" s="10" t="n"/>
      <c r="R307" s="12" t="n"/>
      <c r="S307" s="11" t="n"/>
      <c r="T307" s="14">
        <f>IF(H307="","",IF(U307="bezahlt",0,K307-N(R307)))</f>
        <v/>
      </c>
      <c r="U307" s="16">
        <f>IF(H307="","",IF(Q307&lt;&gt;"",IF(OR(R307="",R307&gt;=K307-N(P307)-0.005),"bezahlt","teilbezahlt"),IF(IF(O307="",FALSE,TODAY()&lt;=O307),"Skonto möglich",IF(IF(M307="",FALSE,TODAY()&gt;M307),"überfällig","offen"))))</f>
        <v/>
      </c>
      <c r="V307" s="17">
        <f>IF(H307="","",IF(AND(D307&lt;&gt;"",COUNTIFS(E$7:E$506,E307,D$7:D$506,D307)&gt;1),"doppelt erfasst?",IF(AND(W307="ja",Y307=""),"XML-Datei ablegen",IF(X307&lt;&gt;"ja","Pflichtangaben prüfen",""))))</f>
        <v/>
      </c>
      <c r="W307" s="18" t="n"/>
      <c r="X307" s="18" t="n"/>
      <c r="Y307" s="11" t="n"/>
    </row>
    <row r="308">
      <c r="A308" s="9">
        <f>IF(E308="","",COUNTA(E$7:E308))</f>
        <v/>
      </c>
      <c r="B308" s="10" t="n"/>
      <c r="C308" s="10" t="n"/>
      <c r="D308" s="11" t="n"/>
      <c r="E308" s="11" t="n"/>
      <c r="F308" s="11" t="n"/>
      <c r="G308" s="11" t="n"/>
      <c r="H308" s="12" t="n"/>
      <c r="I308" s="13" t="n"/>
      <c r="J308" s="14">
        <f>IF(H308="","",ROUND(H308*I308,2))</f>
        <v/>
      </c>
      <c r="K308" s="14">
        <f>IF(H308="","",H308+N(J308))</f>
        <v/>
      </c>
      <c r="L308" s="9">
        <f>IF(E308="","",IFERROR(IF(INDEX(Lieferanten!$B$6:$B$205,MATCH(E308,Lieferanten!$A$6:$A$205,0))="",Einstellungen!$A$5,INDEX(Lieferanten!$B$6:$B$205,MATCH(E308,Lieferanten!$A$6:$A$205,0))),Einstellungen!$A$5))</f>
        <v/>
      </c>
      <c r="M308" s="15">
        <f>IF(C308="","",IF(N308&lt;&gt;"",N308,C308+L308))</f>
        <v/>
      </c>
      <c r="N308" s="10" t="n"/>
      <c r="O308" s="15">
        <f>IF(C308="","",IFERROR(IF(OR(INDEX(Lieferanten!$C$6:$C$205,MATCH(E308,Lieferanten!$A$6:$A$205,0))="",INDEX(Lieferanten!$D$6:$D$205,MATCH(E308,Lieferanten!$A$6:$A$205,0))=""),"",C308+INDEX(Lieferanten!$D$6:$D$205,MATCH(E308,Lieferanten!$A$6:$A$205,0))),""))</f>
        <v/>
      </c>
      <c r="P308" s="14">
        <f>IF(OR(H308="",O308=""),"",ROUND(K308*INDEX(Lieferanten!$C$6:$C$205,MATCH(E308,Lieferanten!$A$6:$A$205,0)),2))</f>
        <v/>
      </c>
      <c r="Q308" s="10" t="n"/>
      <c r="R308" s="12" t="n"/>
      <c r="S308" s="11" t="n"/>
      <c r="T308" s="14">
        <f>IF(H308="","",IF(U308="bezahlt",0,K308-N(R308)))</f>
        <v/>
      </c>
      <c r="U308" s="16">
        <f>IF(H308="","",IF(Q308&lt;&gt;"",IF(OR(R308="",R308&gt;=K308-N(P308)-0.005),"bezahlt","teilbezahlt"),IF(IF(O308="",FALSE,TODAY()&lt;=O308),"Skonto möglich",IF(IF(M308="",FALSE,TODAY()&gt;M308),"überfällig","offen"))))</f>
        <v/>
      </c>
      <c r="V308" s="17">
        <f>IF(H308="","",IF(AND(D308&lt;&gt;"",COUNTIFS(E$7:E$506,E308,D$7:D$506,D308)&gt;1),"doppelt erfasst?",IF(AND(W308="ja",Y308=""),"XML-Datei ablegen",IF(X308&lt;&gt;"ja","Pflichtangaben prüfen",""))))</f>
        <v/>
      </c>
      <c r="W308" s="18" t="n"/>
      <c r="X308" s="18" t="n"/>
      <c r="Y308" s="11" t="n"/>
    </row>
    <row r="309">
      <c r="A309" s="9">
        <f>IF(E309="","",COUNTA(E$7:E309))</f>
        <v/>
      </c>
      <c r="B309" s="10" t="n"/>
      <c r="C309" s="10" t="n"/>
      <c r="D309" s="11" t="n"/>
      <c r="E309" s="11" t="n"/>
      <c r="F309" s="11" t="n"/>
      <c r="G309" s="11" t="n"/>
      <c r="H309" s="12" t="n"/>
      <c r="I309" s="13" t="n"/>
      <c r="J309" s="14">
        <f>IF(H309="","",ROUND(H309*I309,2))</f>
        <v/>
      </c>
      <c r="K309" s="14">
        <f>IF(H309="","",H309+N(J309))</f>
        <v/>
      </c>
      <c r="L309" s="9">
        <f>IF(E309="","",IFERROR(IF(INDEX(Lieferanten!$B$6:$B$205,MATCH(E309,Lieferanten!$A$6:$A$205,0))="",Einstellungen!$A$5,INDEX(Lieferanten!$B$6:$B$205,MATCH(E309,Lieferanten!$A$6:$A$205,0))),Einstellungen!$A$5))</f>
        <v/>
      </c>
      <c r="M309" s="15">
        <f>IF(C309="","",IF(N309&lt;&gt;"",N309,C309+L309))</f>
        <v/>
      </c>
      <c r="N309" s="10" t="n"/>
      <c r="O309" s="15">
        <f>IF(C309="","",IFERROR(IF(OR(INDEX(Lieferanten!$C$6:$C$205,MATCH(E309,Lieferanten!$A$6:$A$205,0))="",INDEX(Lieferanten!$D$6:$D$205,MATCH(E309,Lieferanten!$A$6:$A$205,0))=""),"",C309+INDEX(Lieferanten!$D$6:$D$205,MATCH(E309,Lieferanten!$A$6:$A$205,0))),""))</f>
        <v/>
      </c>
      <c r="P309" s="14">
        <f>IF(OR(H309="",O309=""),"",ROUND(K309*INDEX(Lieferanten!$C$6:$C$205,MATCH(E309,Lieferanten!$A$6:$A$205,0)),2))</f>
        <v/>
      </c>
      <c r="Q309" s="10" t="n"/>
      <c r="R309" s="12" t="n"/>
      <c r="S309" s="11" t="n"/>
      <c r="T309" s="14">
        <f>IF(H309="","",IF(U309="bezahlt",0,K309-N(R309)))</f>
        <v/>
      </c>
      <c r="U309" s="16">
        <f>IF(H309="","",IF(Q309&lt;&gt;"",IF(OR(R309="",R309&gt;=K309-N(P309)-0.005),"bezahlt","teilbezahlt"),IF(IF(O309="",FALSE,TODAY()&lt;=O309),"Skonto möglich",IF(IF(M309="",FALSE,TODAY()&gt;M309),"überfällig","offen"))))</f>
        <v/>
      </c>
      <c r="V309" s="17">
        <f>IF(H309="","",IF(AND(D309&lt;&gt;"",COUNTIFS(E$7:E$506,E309,D$7:D$506,D309)&gt;1),"doppelt erfasst?",IF(AND(W309="ja",Y309=""),"XML-Datei ablegen",IF(X309&lt;&gt;"ja","Pflichtangaben prüfen",""))))</f>
        <v/>
      </c>
      <c r="W309" s="18" t="n"/>
      <c r="X309" s="18" t="n"/>
      <c r="Y309" s="11" t="n"/>
    </row>
    <row r="310">
      <c r="A310" s="9">
        <f>IF(E310="","",COUNTA(E$7:E310))</f>
        <v/>
      </c>
      <c r="B310" s="10" t="n"/>
      <c r="C310" s="10" t="n"/>
      <c r="D310" s="11" t="n"/>
      <c r="E310" s="11" t="n"/>
      <c r="F310" s="11" t="n"/>
      <c r="G310" s="11" t="n"/>
      <c r="H310" s="12" t="n"/>
      <c r="I310" s="13" t="n"/>
      <c r="J310" s="14">
        <f>IF(H310="","",ROUND(H310*I310,2))</f>
        <v/>
      </c>
      <c r="K310" s="14">
        <f>IF(H310="","",H310+N(J310))</f>
        <v/>
      </c>
      <c r="L310" s="9">
        <f>IF(E310="","",IFERROR(IF(INDEX(Lieferanten!$B$6:$B$205,MATCH(E310,Lieferanten!$A$6:$A$205,0))="",Einstellungen!$A$5,INDEX(Lieferanten!$B$6:$B$205,MATCH(E310,Lieferanten!$A$6:$A$205,0))),Einstellungen!$A$5))</f>
        <v/>
      </c>
      <c r="M310" s="15">
        <f>IF(C310="","",IF(N310&lt;&gt;"",N310,C310+L310))</f>
        <v/>
      </c>
      <c r="N310" s="10" t="n"/>
      <c r="O310" s="15">
        <f>IF(C310="","",IFERROR(IF(OR(INDEX(Lieferanten!$C$6:$C$205,MATCH(E310,Lieferanten!$A$6:$A$205,0))="",INDEX(Lieferanten!$D$6:$D$205,MATCH(E310,Lieferanten!$A$6:$A$205,0))=""),"",C310+INDEX(Lieferanten!$D$6:$D$205,MATCH(E310,Lieferanten!$A$6:$A$205,0))),""))</f>
        <v/>
      </c>
      <c r="P310" s="14">
        <f>IF(OR(H310="",O310=""),"",ROUND(K310*INDEX(Lieferanten!$C$6:$C$205,MATCH(E310,Lieferanten!$A$6:$A$205,0)),2))</f>
        <v/>
      </c>
      <c r="Q310" s="10" t="n"/>
      <c r="R310" s="12" t="n"/>
      <c r="S310" s="11" t="n"/>
      <c r="T310" s="14">
        <f>IF(H310="","",IF(U310="bezahlt",0,K310-N(R310)))</f>
        <v/>
      </c>
      <c r="U310" s="16">
        <f>IF(H310="","",IF(Q310&lt;&gt;"",IF(OR(R310="",R310&gt;=K310-N(P310)-0.005),"bezahlt","teilbezahlt"),IF(IF(O310="",FALSE,TODAY()&lt;=O310),"Skonto möglich",IF(IF(M310="",FALSE,TODAY()&gt;M310),"überfällig","offen"))))</f>
        <v/>
      </c>
      <c r="V310" s="17">
        <f>IF(H310="","",IF(AND(D310&lt;&gt;"",COUNTIFS(E$7:E$506,E310,D$7:D$506,D310)&gt;1),"doppelt erfasst?",IF(AND(W310="ja",Y310=""),"XML-Datei ablegen",IF(X310&lt;&gt;"ja","Pflichtangaben prüfen",""))))</f>
        <v/>
      </c>
      <c r="W310" s="18" t="n"/>
      <c r="X310" s="18" t="n"/>
      <c r="Y310" s="11" t="n"/>
    </row>
    <row r="311">
      <c r="A311" s="9">
        <f>IF(E311="","",COUNTA(E$7:E311))</f>
        <v/>
      </c>
      <c r="B311" s="10" t="n"/>
      <c r="C311" s="10" t="n"/>
      <c r="D311" s="11" t="n"/>
      <c r="E311" s="11" t="n"/>
      <c r="F311" s="11" t="n"/>
      <c r="G311" s="11" t="n"/>
      <c r="H311" s="12" t="n"/>
      <c r="I311" s="13" t="n"/>
      <c r="J311" s="14">
        <f>IF(H311="","",ROUND(H311*I311,2))</f>
        <v/>
      </c>
      <c r="K311" s="14">
        <f>IF(H311="","",H311+N(J311))</f>
        <v/>
      </c>
      <c r="L311" s="9">
        <f>IF(E311="","",IFERROR(IF(INDEX(Lieferanten!$B$6:$B$205,MATCH(E311,Lieferanten!$A$6:$A$205,0))="",Einstellungen!$A$5,INDEX(Lieferanten!$B$6:$B$205,MATCH(E311,Lieferanten!$A$6:$A$205,0))),Einstellungen!$A$5))</f>
        <v/>
      </c>
      <c r="M311" s="15">
        <f>IF(C311="","",IF(N311&lt;&gt;"",N311,C311+L311))</f>
        <v/>
      </c>
      <c r="N311" s="10" t="n"/>
      <c r="O311" s="15">
        <f>IF(C311="","",IFERROR(IF(OR(INDEX(Lieferanten!$C$6:$C$205,MATCH(E311,Lieferanten!$A$6:$A$205,0))="",INDEX(Lieferanten!$D$6:$D$205,MATCH(E311,Lieferanten!$A$6:$A$205,0))=""),"",C311+INDEX(Lieferanten!$D$6:$D$205,MATCH(E311,Lieferanten!$A$6:$A$205,0))),""))</f>
        <v/>
      </c>
      <c r="P311" s="14">
        <f>IF(OR(H311="",O311=""),"",ROUND(K311*INDEX(Lieferanten!$C$6:$C$205,MATCH(E311,Lieferanten!$A$6:$A$205,0)),2))</f>
        <v/>
      </c>
      <c r="Q311" s="10" t="n"/>
      <c r="R311" s="12" t="n"/>
      <c r="S311" s="11" t="n"/>
      <c r="T311" s="14">
        <f>IF(H311="","",IF(U311="bezahlt",0,K311-N(R311)))</f>
        <v/>
      </c>
      <c r="U311" s="16">
        <f>IF(H311="","",IF(Q311&lt;&gt;"",IF(OR(R311="",R311&gt;=K311-N(P311)-0.005),"bezahlt","teilbezahlt"),IF(IF(O311="",FALSE,TODAY()&lt;=O311),"Skonto möglich",IF(IF(M311="",FALSE,TODAY()&gt;M311),"überfällig","offen"))))</f>
        <v/>
      </c>
      <c r="V311" s="17">
        <f>IF(H311="","",IF(AND(D311&lt;&gt;"",COUNTIFS(E$7:E$506,E311,D$7:D$506,D311)&gt;1),"doppelt erfasst?",IF(AND(W311="ja",Y311=""),"XML-Datei ablegen",IF(X311&lt;&gt;"ja","Pflichtangaben prüfen",""))))</f>
        <v/>
      </c>
      <c r="W311" s="18" t="n"/>
      <c r="X311" s="18" t="n"/>
      <c r="Y311" s="11" t="n"/>
    </row>
    <row r="312">
      <c r="A312" s="9">
        <f>IF(E312="","",COUNTA(E$7:E312))</f>
        <v/>
      </c>
      <c r="B312" s="10" t="n"/>
      <c r="C312" s="10" t="n"/>
      <c r="D312" s="11" t="n"/>
      <c r="E312" s="11" t="n"/>
      <c r="F312" s="11" t="n"/>
      <c r="G312" s="11" t="n"/>
      <c r="H312" s="12" t="n"/>
      <c r="I312" s="13" t="n"/>
      <c r="J312" s="14">
        <f>IF(H312="","",ROUND(H312*I312,2))</f>
        <v/>
      </c>
      <c r="K312" s="14">
        <f>IF(H312="","",H312+N(J312))</f>
        <v/>
      </c>
      <c r="L312" s="9">
        <f>IF(E312="","",IFERROR(IF(INDEX(Lieferanten!$B$6:$B$205,MATCH(E312,Lieferanten!$A$6:$A$205,0))="",Einstellungen!$A$5,INDEX(Lieferanten!$B$6:$B$205,MATCH(E312,Lieferanten!$A$6:$A$205,0))),Einstellungen!$A$5))</f>
        <v/>
      </c>
      <c r="M312" s="15">
        <f>IF(C312="","",IF(N312&lt;&gt;"",N312,C312+L312))</f>
        <v/>
      </c>
      <c r="N312" s="10" t="n"/>
      <c r="O312" s="15">
        <f>IF(C312="","",IFERROR(IF(OR(INDEX(Lieferanten!$C$6:$C$205,MATCH(E312,Lieferanten!$A$6:$A$205,0))="",INDEX(Lieferanten!$D$6:$D$205,MATCH(E312,Lieferanten!$A$6:$A$205,0))=""),"",C312+INDEX(Lieferanten!$D$6:$D$205,MATCH(E312,Lieferanten!$A$6:$A$205,0))),""))</f>
        <v/>
      </c>
      <c r="P312" s="14">
        <f>IF(OR(H312="",O312=""),"",ROUND(K312*INDEX(Lieferanten!$C$6:$C$205,MATCH(E312,Lieferanten!$A$6:$A$205,0)),2))</f>
        <v/>
      </c>
      <c r="Q312" s="10" t="n"/>
      <c r="R312" s="12" t="n"/>
      <c r="S312" s="11" t="n"/>
      <c r="T312" s="14">
        <f>IF(H312="","",IF(U312="bezahlt",0,K312-N(R312)))</f>
        <v/>
      </c>
      <c r="U312" s="16">
        <f>IF(H312="","",IF(Q312&lt;&gt;"",IF(OR(R312="",R312&gt;=K312-N(P312)-0.005),"bezahlt","teilbezahlt"),IF(IF(O312="",FALSE,TODAY()&lt;=O312),"Skonto möglich",IF(IF(M312="",FALSE,TODAY()&gt;M312),"überfällig","offen"))))</f>
        <v/>
      </c>
      <c r="V312" s="17">
        <f>IF(H312="","",IF(AND(D312&lt;&gt;"",COUNTIFS(E$7:E$506,E312,D$7:D$506,D312)&gt;1),"doppelt erfasst?",IF(AND(W312="ja",Y312=""),"XML-Datei ablegen",IF(X312&lt;&gt;"ja","Pflichtangaben prüfen",""))))</f>
        <v/>
      </c>
      <c r="W312" s="18" t="n"/>
      <c r="X312" s="18" t="n"/>
      <c r="Y312" s="11" t="n"/>
    </row>
    <row r="313">
      <c r="A313" s="9">
        <f>IF(E313="","",COUNTA(E$7:E313))</f>
        <v/>
      </c>
      <c r="B313" s="10" t="n"/>
      <c r="C313" s="10" t="n"/>
      <c r="D313" s="11" t="n"/>
      <c r="E313" s="11" t="n"/>
      <c r="F313" s="11" t="n"/>
      <c r="G313" s="11" t="n"/>
      <c r="H313" s="12" t="n"/>
      <c r="I313" s="13" t="n"/>
      <c r="J313" s="14">
        <f>IF(H313="","",ROUND(H313*I313,2))</f>
        <v/>
      </c>
      <c r="K313" s="14">
        <f>IF(H313="","",H313+N(J313))</f>
        <v/>
      </c>
      <c r="L313" s="9">
        <f>IF(E313="","",IFERROR(IF(INDEX(Lieferanten!$B$6:$B$205,MATCH(E313,Lieferanten!$A$6:$A$205,0))="",Einstellungen!$A$5,INDEX(Lieferanten!$B$6:$B$205,MATCH(E313,Lieferanten!$A$6:$A$205,0))),Einstellungen!$A$5))</f>
        <v/>
      </c>
      <c r="M313" s="15">
        <f>IF(C313="","",IF(N313&lt;&gt;"",N313,C313+L313))</f>
        <v/>
      </c>
      <c r="N313" s="10" t="n"/>
      <c r="O313" s="15">
        <f>IF(C313="","",IFERROR(IF(OR(INDEX(Lieferanten!$C$6:$C$205,MATCH(E313,Lieferanten!$A$6:$A$205,0))="",INDEX(Lieferanten!$D$6:$D$205,MATCH(E313,Lieferanten!$A$6:$A$205,0))=""),"",C313+INDEX(Lieferanten!$D$6:$D$205,MATCH(E313,Lieferanten!$A$6:$A$205,0))),""))</f>
        <v/>
      </c>
      <c r="P313" s="14">
        <f>IF(OR(H313="",O313=""),"",ROUND(K313*INDEX(Lieferanten!$C$6:$C$205,MATCH(E313,Lieferanten!$A$6:$A$205,0)),2))</f>
        <v/>
      </c>
      <c r="Q313" s="10" t="n"/>
      <c r="R313" s="12" t="n"/>
      <c r="S313" s="11" t="n"/>
      <c r="T313" s="14">
        <f>IF(H313="","",IF(U313="bezahlt",0,K313-N(R313)))</f>
        <v/>
      </c>
      <c r="U313" s="16">
        <f>IF(H313="","",IF(Q313&lt;&gt;"",IF(OR(R313="",R313&gt;=K313-N(P313)-0.005),"bezahlt","teilbezahlt"),IF(IF(O313="",FALSE,TODAY()&lt;=O313),"Skonto möglich",IF(IF(M313="",FALSE,TODAY()&gt;M313),"überfällig","offen"))))</f>
        <v/>
      </c>
      <c r="V313" s="17">
        <f>IF(H313="","",IF(AND(D313&lt;&gt;"",COUNTIFS(E$7:E$506,E313,D$7:D$506,D313)&gt;1),"doppelt erfasst?",IF(AND(W313="ja",Y313=""),"XML-Datei ablegen",IF(X313&lt;&gt;"ja","Pflichtangaben prüfen",""))))</f>
        <v/>
      </c>
      <c r="W313" s="18" t="n"/>
      <c r="X313" s="18" t="n"/>
      <c r="Y313" s="11" t="n"/>
    </row>
    <row r="314">
      <c r="A314" s="9">
        <f>IF(E314="","",COUNTA(E$7:E314))</f>
        <v/>
      </c>
      <c r="B314" s="10" t="n"/>
      <c r="C314" s="10" t="n"/>
      <c r="D314" s="11" t="n"/>
      <c r="E314" s="11" t="n"/>
      <c r="F314" s="11" t="n"/>
      <c r="G314" s="11" t="n"/>
      <c r="H314" s="12" t="n"/>
      <c r="I314" s="13" t="n"/>
      <c r="J314" s="14">
        <f>IF(H314="","",ROUND(H314*I314,2))</f>
        <v/>
      </c>
      <c r="K314" s="14">
        <f>IF(H314="","",H314+N(J314))</f>
        <v/>
      </c>
      <c r="L314" s="9">
        <f>IF(E314="","",IFERROR(IF(INDEX(Lieferanten!$B$6:$B$205,MATCH(E314,Lieferanten!$A$6:$A$205,0))="",Einstellungen!$A$5,INDEX(Lieferanten!$B$6:$B$205,MATCH(E314,Lieferanten!$A$6:$A$205,0))),Einstellungen!$A$5))</f>
        <v/>
      </c>
      <c r="M314" s="15">
        <f>IF(C314="","",IF(N314&lt;&gt;"",N314,C314+L314))</f>
        <v/>
      </c>
      <c r="N314" s="10" t="n"/>
      <c r="O314" s="15">
        <f>IF(C314="","",IFERROR(IF(OR(INDEX(Lieferanten!$C$6:$C$205,MATCH(E314,Lieferanten!$A$6:$A$205,0))="",INDEX(Lieferanten!$D$6:$D$205,MATCH(E314,Lieferanten!$A$6:$A$205,0))=""),"",C314+INDEX(Lieferanten!$D$6:$D$205,MATCH(E314,Lieferanten!$A$6:$A$205,0))),""))</f>
        <v/>
      </c>
      <c r="P314" s="14">
        <f>IF(OR(H314="",O314=""),"",ROUND(K314*INDEX(Lieferanten!$C$6:$C$205,MATCH(E314,Lieferanten!$A$6:$A$205,0)),2))</f>
        <v/>
      </c>
      <c r="Q314" s="10" t="n"/>
      <c r="R314" s="12" t="n"/>
      <c r="S314" s="11" t="n"/>
      <c r="T314" s="14">
        <f>IF(H314="","",IF(U314="bezahlt",0,K314-N(R314)))</f>
        <v/>
      </c>
      <c r="U314" s="16">
        <f>IF(H314="","",IF(Q314&lt;&gt;"",IF(OR(R314="",R314&gt;=K314-N(P314)-0.005),"bezahlt","teilbezahlt"),IF(IF(O314="",FALSE,TODAY()&lt;=O314),"Skonto möglich",IF(IF(M314="",FALSE,TODAY()&gt;M314),"überfällig","offen"))))</f>
        <v/>
      </c>
      <c r="V314" s="17">
        <f>IF(H314="","",IF(AND(D314&lt;&gt;"",COUNTIFS(E$7:E$506,E314,D$7:D$506,D314)&gt;1),"doppelt erfasst?",IF(AND(W314="ja",Y314=""),"XML-Datei ablegen",IF(X314&lt;&gt;"ja","Pflichtangaben prüfen",""))))</f>
        <v/>
      </c>
      <c r="W314" s="18" t="n"/>
      <c r="X314" s="18" t="n"/>
      <c r="Y314" s="11" t="n"/>
    </row>
    <row r="315">
      <c r="A315" s="9">
        <f>IF(E315="","",COUNTA(E$7:E315))</f>
        <v/>
      </c>
      <c r="B315" s="10" t="n"/>
      <c r="C315" s="10" t="n"/>
      <c r="D315" s="11" t="n"/>
      <c r="E315" s="11" t="n"/>
      <c r="F315" s="11" t="n"/>
      <c r="G315" s="11" t="n"/>
      <c r="H315" s="12" t="n"/>
      <c r="I315" s="13" t="n"/>
      <c r="J315" s="14">
        <f>IF(H315="","",ROUND(H315*I315,2))</f>
        <v/>
      </c>
      <c r="K315" s="14">
        <f>IF(H315="","",H315+N(J315))</f>
        <v/>
      </c>
      <c r="L315" s="9">
        <f>IF(E315="","",IFERROR(IF(INDEX(Lieferanten!$B$6:$B$205,MATCH(E315,Lieferanten!$A$6:$A$205,0))="",Einstellungen!$A$5,INDEX(Lieferanten!$B$6:$B$205,MATCH(E315,Lieferanten!$A$6:$A$205,0))),Einstellungen!$A$5))</f>
        <v/>
      </c>
      <c r="M315" s="15">
        <f>IF(C315="","",IF(N315&lt;&gt;"",N315,C315+L315))</f>
        <v/>
      </c>
      <c r="N315" s="10" t="n"/>
      <c r="O315" s="15">
        <f>IF(C315="","",IFERROR(IF(OR(INDEX(Lieferanten!$C$6:$C$205,MATCH(E315,Lieferanten!$A$6:$A$205,0))="",INDEX(Lieferanten!$D$6:$D$205,MATCH(E315,Lieferanten!$A$6:$A$205,0))=""),"",C315+INDEX(Lieferanten!$D$6:$D$205,MATCH(E315,Lieferanten!$A$6:$A$205,0))),""))</f>
        <v/>
      </c>
      <c r="P315" s="14">
        <f>IF(OR(H315="",O315=""),"",ROUND(K315*INDEX(Lieferanten!$C$6:$C$205,MATCH(E315,Lieferanten!$A$6:$A$205,0)),2))</f>
        <v/>
      </c>
      <c r="Q315" s="10" t="n"/>
      <c r="R315" s="12" t="n"/>
      <c r="S315" s="11" t="n"/>
      <c r="T315" s="14">
        <f>IF(H315="","",IF(U315="bezahlt",0,K315-N(R315)))</f>
        <v/>
      </c>
      <c r="U315" s="16">
        <f>IF(H315="","",IF(Q315&lt;&gt;"",IF(OR(R315="",R315&gt;=K315-N(P315)-0.005),"bezahlt","teilbezahlt"),IF(IF(O315="",FALSE,TODAY()&lt;=O315),"Skonto möglich",IF(IF(M315="",FALSE,TODAY()&gt;M315),"überfällig","offen"))))</f>
        <v/>
      </c>
      <c r="V315" s="17">
        <f>IF(H315="","",IF(AND(D315&lt;&gt;"",COUNTIFS(E$7:E$506,E315,D$7:D$506,D315)&gt;1),"doppelt erfasst?",IF(AND(W315="ja",Y315=""),"XML-Datei ablegen",IF(X315&lt;&gt;"ja","Pflichtangaben prüfen",""))))</f>
        <v/>
      </c>
      <c r="W315" s="18" t="n"/>
      <c r="X315" s="18" t="n"/>
      <c r="Y315" s="11" t="n"/>
    </row>
    <row r="316">
      <c r="A316" s="9">
        <f>IF(E316="","",COUNTA(E$7:E316))</f>
        <v/>
      </c>
      <c r="B316" s="10" t="n"/>
      <c r="C316" s="10" t="n"/>
      <c r="D316" s="11" t="n"/>
      <c r="E316" s="11" t="n"/>
      <c r="F316" s="11" t="n"/>
      <c r="G316" s="11" t="n"/>
      <c r="H316" s="12" t="n"/>
      <c r="I316" s="13" t="n"/>
      <c r="J316" s="14">
        <f>IF(H316="","",ROUND(H316*I316,2))</f>
        <v/>
      </c>
      <c r="K316" s="14">
        <f>IF(H316="","",H316+N(J316))</f>
        <v/>
      </c>
      <c r="L316" s="9">
        <f>IF(E316="","",IFERROR(IF(INDEX(Lieferanten!$B$6:$B$205,MATCH(E316,Lieferanten!$A$6:$A$205,0))="",Einstellungen!$A$5,INDEX(Lieferanten!$B$6:$B$205,MATCH(E316,Lieferanten!$A$6:$A$205,0))),Einstellungen!$A$5))</f>
        <v/>
      </c>
      <c r="M316" s="15">
        <f>IF(C316="","",IF(N316&lt;&gt;"",N316,C316+L316))</f>
        <v/>
      </c>
      <c r="N316" s="10" t="n"/>
      <c r="O316" s="15">
        <f>IF(C316="","",IFERROR(IF(OR(INDEX(Lieferanten!$C$6:$C$205,MATCH(E316,Lieferanten!$A$6:$A$205,0))="",INDEX(Lieferanten!$D$6:$D$205,MATCH(E316,Lieferanten!$A$6:$A$205,0))=""),"",C316+INDEX(Lieferanten!$D$6:$D$205,MATCH(E316,Lieferanten!$A$6:$A$205,0))),""))</f>
        <v/>
      </c>
      <c r="P316" s="14">
        <f>IF(OR(H316="",O316=""),"",ROUND(K316*INDEX(Lieferanten!$C$6:$C$205,MATCH(E316,Lieferanten!$A$6:$A$205,0)),2))</f>
        <v/>
      </c>
      <c r="Q316" s="10" t="n"/>
      <c r="R316" s="12" t="n"/>
      <c r="S316" s="11" t="n"/>
      <c r="T316" s="14">
        <f>IF(H316="","",IF(U316="bezahlt",0,K316-N(R316)))</f>
        <v/>
      </c>
      <c r="U316" s="16">
        <f>IF(H316="","",IF(Q316&lt;&gt;"",IF(OR(R316="",R316&gt;=K316-N(P316)-0.005),"bezahlt","teilbezahlt"),IF(IF(O316="",FALSE,TODAY()&lt;=O316),"Skonto möglich",IF(IF(M316="",FALSE,TODAY()&gt;M316),"überfällig","offen"))))</f>
        <v/>
      </c>
      <c r="V316" s="17">
        <f>IF(H316="","",IF(AND(D316&lt;&gt;"",COUNTIFS(E$7:E$506,E316,D$7:D$506,D316)&gt;1),"doppelt erfasst?",IF(AND(W316="ja",Y316=""),"XML-Datei ablegen",IF(X316&lt;&gt;"ja","Pflichtangaben prüfen",""))))</f>
        <v/>
      </c>
      <c r="W316" s="18" t="n"/>
      <c r="X316" s="18" t="n"/>
      <c r="Y316" s="11" t="n"/>
    </row>
    <row r="317">
      <c r="A317" s="9">
        <f>IF(E317="","",COUNTA(E$7:E317))</f>
        <v/>
      </c>
      <c r="B317" s="10" t="n"/>
      <c r="C317" s="10" t="n"/>
      <c r="D317" s="11" t="n"/>
      <c r="E317" s="11" t="n"/>
      <c r="F317" s="11" t="n"/>
      <c r="G317" s="11" t="n"/>
      <c r="H317" s="12" t="n"/>
      <c r="I317" s="13" t="n"/>
      <c r="J317" s="14">
        <f>IF(H317="","",ROUND(H317*I317,2))</f>
        <v/>
      </c>
      <c r="K317" s="14">
        <f>IF(H317="","",H317+N(J317))</f>
        <v/>
      </c>
      <c r="L317" s="9">
        <f>IF(E317="","",IFERROR(IF(INDEX(Lieferanten!$B$6:$B$205,MATCH(E317,Lieferanten!$A$6:$A$205,0))="",Einstellungen!$A$5,INDEX(Lieferanten!$B$6:$B$205,MATCH(E317,Lieferanten!$A$6:$A$205,0))),Einstellungen!$A$5))</f>
        <v/>
      </c>
      <c r="M317" s="15">
        <f>IF(C317="","",IF(N317&lt;&gt;"",N317,C317+L317))</f>
        <v/>
      </c>
      <c r="N317" s="10" t="n"/>
      <c r="O317" s="15">
        <f>IF(C317="","",IFERROR(IF(OR(INDEX(Lieferanten!$C$6:$C$205,MATCH(E317,Lieferanten!$A$6:$A$205,0))="",INDEX(Lieferanten!$D$6:$D$205,MATCH(E317,Lieferanten!$A$6:$A$205,0))=""),"",C317+INDEX(Lieferanten!$D$6:$D$205,MATCH(E317,Lieferanten!$A$6:$A$205,0))),""))</f>
        <v/>
      </c>
      <c r="P317" s="14">
        <f>IF(OR(H317="",O317=""),"",ROUND(K317*INDEX(Lieferanten!$C$6:$C$205,MATCH(E317,Lieferanten!$A$6:$A$205,0)),2))</f>
        <v/>
      </c>
      <c r="Q317" s="10" t="n"/>
      <c r="R317" s="12" t="n"/>
      <c r="S317" s="11" t="n"/>
      <c r="T317" s="14">
        <f>IF(H317="","",IF(U317="bezahlt",0,K317-N(R317)))</f>
        <v/>
      </c>
      <c r="U317" s="16">
        <f>IF(H317="","",IF(Q317&lt;&gt;"",IF(OR(R317="",R317&gt;=K317-N(P317)-0.005),"bezahlt","teilbezahlt"),IF(IF(O317="",FALSE,TODAY()&lt;=O317),"Skonto möglich",IF(IF(M317="",FALSE,TODAY()&gt;M317),"überfällig","offen"))))</f>
        <v/>
      </c>
      <c r="V317" s="17">
        <f>IF(H317="","",IF(AND(D317&lt;&gt;"",COUNTIFS(E$7:E$506,E317,D$7:D$506,D317)&gt;1),"doppelt erfasst?",IF(AND(W317="ja",Y317=""),"XML-Datei ablegen",IF(X317&lt;&gt;"ja","Pflichtangaben prüfen",""))))</f>
        <v/>
      </c>
      <c r="W317" s="18" t="n"/>
      <c r="X317" s="18" t="n"/>
      <c r="Y317" s="11" t="n"/>
    </row>
    <row r="318">
      <c r="A318" s="9">
        <f>IF(E318="","",COUNTA(E$7:E318))</f>
        <v/>
      </c>
      <c r="B318" s="10" t="n"/>
      <c r="C318" s="10" t="n"/>
      <c r="D318" s="11" t="n"/>
      <c r="E318" s="11" t="n"/>
      <c r="F318" s="11" t="n"/>
      <c r="G318" s="11" t="n"/>
      <c r="H318" s="12" t="n"/>
      <c r="I318" s="13" t="n"/>
      <c r="J318" s="14">
        <f>IF(H318="","",ROUND(H318*I318,2))</f>
        <v/>
      </c>
      <c r="K318" s="14">
        <f>IF(H318="","",H318+N(J318))</f>
        <v/>
      </c>
      <c r="L318" s="9">
        <f>IF(E318="","",IFERROR(IF(INDEX(Lieferanten!$B$6:$B$205,MATCH(E318,Lieferanten!$A$6:$A$205,0))="",Einstellungen!$A$5,INDEX(Lieferanten!$B$6:$B$205,MATCH(E318,Lieferanten!$A$6:$A$205,0))),Einstellungen!$A$5))</f>
        <v/>
      </c>
      <c r="M318" s="15">
        <f>IF(C318="","",IF(N318&lt;&gt;"",N318,C318+L318))</f>
        <v/>
      </c>
      <c r="N318" s="10" t="n"/>
      <c r="O318" s="15">
        <f>IF(C318="","",IFERROR(IF(OR(INDEX(Lieferanten!$C$6:$C$205,MATCH(E318,Lieferanten!$A$6:$A$205,0))="",INDEX(Lieferanten!$D$6:$D$205,MATCH(E318,Lieferanten!$A$6:$A$205,0))=""),"",C318+INDEX(Lieferanten!$D$6:$D$205,MATCH(E318,Lieferanten!$A$6:$A$205,0))),""))</f>
        <v/>
      </c>
      <c r="P318" s="14">
        <f>IF(OR(H318="",O318=""),"",ROUND(K318*INDEX(Lieferanten!$C$6:$C$205,MATCH(E318,Lieferanten!$A$6:$A$205,0)),2))</f>
        <v/>
      </c>
      <c r="Q318" s="10" t="n"/>
      <c r="R318" s="12" t="n"/>
      <c r="S318" s="11" t="n"/>
      <c r="T318" s="14">
        <f>IF(H318="","",IF(U318="bezahlt",0,K318-N(R318)))</f>
        <v/>
      </c>
      <c r="U318" s="16">
        <f>IF(H318="","",IF(Q318&lt;&gt;"",IF(OR(R318="",R318&gt;=K318-N(P318)-0.005),"bezahlt","teilbezahlt"),IF(IF(O318="",FALSE,TODAY()&lt;=O318),"Skonto möglich",IF(IF(M318="",FALSE,TODAY()&gt;M318),"überfällig","offen"))))</f>
        <v/>
      </c>
      <c r="V318" s="17">
        <f>IF(H318="","",IF(AND(D318&lt;&gt;"",COUNTIFS(E$7:E$506,E318,D$7:D$506,D318)&gt;1),"doppelt erfasst?",IF(AND(W318="ja",Y318=""),"XML-Datei ablegen",IF(X318&lt;&gt;"ja","Pflichtangaben prüfen",""))))</f>
        <v/>
      </c>
      <c r="W318" s="18" t="n"/>
      <c r="X318" s="18" t="n"/>
      <c r="Y318" s="11" t="n"/>
    </row>
    <row r="319">
      <c r="A319" s="9">
        <f>IF(E319="","",COUNTA(E$7:E319))</f>
        <v/>
      </c>
      <c r="B319" s="10" t="n"/>
      <c r="C319" s="10" t="n"/>
      <c r="D319" s="11" t="n"/>
      <c r="E319" s="11" t="n"/>
      <c r="F319" s="11" t="n"/>
      <c r="G319" s="11" t="n"/>
      <c r="H319" s="12" t="n"/>
      <c r="I319" s="13" t="n"/>
      <c r="J319" s="14">
        <f>IF(H319="","",ROUND(H319*I319,2))</f>
        <v/>
      </c>
      <c r="K319" s="14">
        <f>IF(H319="","",H319+N(J319))</f>
        <v/>
      </c>
      <c r="L319" s="9">
        <f>IF(E319="","",IFERROR(IF(INDEX(Lieferanten!$B$6:$B$205,MATCH(E319,Lieferanten!$A$6:$A$205,0))="",Einstellungen!$A$5,INDEX(Lieferanten!$B$6:$B$205,MATCH(E319,Lieferanten!$A$6:$A$205,0))),Einstellungen!$A$5))</f>
        <v/>
      </c>
      <c r="M319" s="15">
        <f>IF(C319="","",IF(N319&lt;&gt;"",N319,C319+L319))</f>
        <v/>
      </c>
      <c r="N319" s="10" t="n"/>
      <c r="O319" s="15">
        <f>IF(C319="","",IFERROR(IF(OR(INDEX(Lieferanten!$C$6:$C$205,MATCH(E319,Lieferanten!$A$6:$A$205,0))="",INDEX(Lieferanten!$D$6:$D$205,MATCH(E319,Lieferanten!$A$6:$A$205,0))=""),"",C319+INDEX(Lieferanten!$D$6:$D$205,MATCH(E319,Lieferanten!$A$6:$A$205,0))),""))</f>
        <v/>
      </c>
      <c r="P319" s="14">
        <f>IF(OR(H319="",O319=""),"",ROUND(K319*INDEX(Lieferanten!$C$6:$C$205,MATCH(E319,Lieferanten!$A$6:$A$205,0)),2))</f>
        <v/>
      </c>
      <c r="Q319" s="10" t="n"/>
      <c r="R319" s="12" t="n"/>
      <c r="S319" s="11" t="n"/>
      <c r="T319" s="14">
        <f>IF(H319="","",IF(U319="bezahlt",0,K319-N(R319)))</f>
        <v/>
      </c>
      <c r="U319" s="16">
        <f>IF(H319="","",IF(Q319&lt;&gt;"",IF(OR(R319="",R319&gt;=K319-N(P319)-0.005),"bezahlt","teilbezahlt"),IF(IF(O319="",FALSE,TODAY()&lt;=O319),"Skonto möglich",IF(IF(M319="",FALSE,TODAY()&gt;M319),"überfällig","offen"))))</f>
        <v/>
      </c>
      <c r="V319" s="17">
        <f>IF(H319="","",IF(AND(D319&lt;&gt;"",COUNTIFS(E$7:E$506,E319,D$7:D$506,D319)&gt;1),"doppelt erfasst?",IF(AND(W319="ja",Y319=""),"XML-Datei ablegen",IF(X319&lt;&gt;"ja","Pflichtangaben prüfen",""))))</f>
        <v/>
      </c>
      <c r="W319" s="18" t="n"/>
      <c r="X319" s="18" t="n"/>
      <c r="Y319" s="11" t="n"/>
    </row>
    <row r="320">
      <c r="A320" s="9">
        <f>IF(E320="","",COUNTA(E$7:E320))</f>
        <v/>
      </c>
      <c r="B320" s="10" t="n"/>
      <c r="C320" s="10" t="n"/>
      <c r="D320" s="11" t="n"/>
      <c r="E320" s="11" t="n"/>
      <c r="F320" s="11" t="n"/>
      <c r="G320" s="11" t="n"/>
      <c r="H320" s="12" t="n"/>
      <c r="I320" s="13" t="n"/>
      <c r="J320" s="14">
        <f>IF(H320="","",ROUND(H320*I320,2))</f>
        <v/>
      </c>
      <c r="K320" s="14">
        <f>IF(H320="","",H320+N(J320))</f>
        <v/>
      </c>
      <c r="L320" s="9">
        <f>IF(E320="","",IFERROR(IF(INDEX(Lieferanten!$B$6:$B$205,MATCH(E320,Lieferanten!$A$6:$A$205,0))="",Einstellungen!$A$5,INDEX(Lieferanten!$B$6:$B$205,MATCH(E320,Lieferanten!$A$6:$A$205,0))),Einstellungen!$A$5))</f>
        <v/>
      </c>
      <c r="M320" s="15">
        <f>IF(C320="","",IF(N320&lt;&gt;"",N320,C320+L320))</f>
        <v/>
      </c>
      <c r="N320" s="10" t="n"/>
      <c r="O320" s="15">
        <f>IF(C320="","",IFERROR(IF(OR(INDEX(Lieferanten!$C$6:$C$205,MATCH(E320,Lieferanten!$A$6:$A$205,0))="",INDEX(Lieferanten!$D$6:$D$205,MATCH(E320,Lieferanten!$A$6:$A$205,0))=""),"",C320+INDEX(Lieferanten!$D$6:$D$205,MATCH(E320,Lieferanten!$A$6:$A$205,0))),""))</f>
        <v/>
      </c>
      <c r="P320" s="14">
        <f>IF(OR(H320="",O320=""),"",ROUND(K320*INDEX(Lieferanten!$C$6:$C$205,MATCH(E320,Lieferanten!$A$6:$A$205,0)),2))</f>
        <v/>
      </c>
      <c r="Q320" s="10" t="n"/>
      <c r="R320" s="12" t="n"/>
      <c r="S320" s="11" t="n"/>
      <c r="T320" s="14">
        <f>IF(H320="","",IF(U320="bezahlt",0,K320-N(R320)))</f>
        <v/>
      </c>
      <c r="U320" s="16">
        <f>IF(H320="","",IF(Q320&lt;&gt;"",IF(OR(R320="",R320&gt;=K320-N(P320)-0.005),"bezahlt","teilbezahlt"),IF(IF(O320="",FALSE,TODAY()&lt;=O320),"Skonto möglich",IF(IF(M320="",FALSE,TODAY()&gt;M320),"überfällig","offen"))))</f>
        <v/>
      </c>
      <c r="V320" s="17">
        <f>IF(H320="","",IF(AND(D320&lt;&gt;"",COUNTIFS(E$7:E$506,E320,D$7:D$506,D320)&gt;1),"doppelt erfasst?",IF(AND(W320="ja",Y320=""),"XML-Datei ablegen",IF(X320&lt;&gt;"ja","Pflichtangaben prüfen",""))))</f>
        <v/>
      </c>
      <c r="W320" s="18" t="n"/>
      <c r="X320" s="18" t="n"/>
      <c r="Y320" s="11" t="n"/>
    </row>
    <row r="321">
      <c r="A321" s="9">
        <f>IF(E321="","",COUNTA(E$7:E321))</f>
        <v/>
      </c>
      <c r="B321" s="10" t="n"/>
      <c r="C321" s="10" t="n"/>
      <c r="D321" s="11" t="n"/>
      <c r="E321" s="11" t="n"/>
      <c r="F321" s="11" t="n"/>
      <c r="G321" s="11" t="n"/>
      <c r="H321" s="12" t="n"/>
      <c r="I321" s="13" t="n"/>
      <c r="J321" s="14">
        <f>IF(H321="","",ROUND(H321*I321,2))</f>
        <v/>
      </c>
      <c r="K321" s="14">
        <f>IF(H321="","",H321+N(J321))</f>
        <v/>
      </c>
      <c r="L321" s="9">
        <f>IF(E321="","",IFERROR(IF(INDEX(Lieferanten!$B$6:$B$205,MATCH(E321,Lieferanten!$A$6:$A$205,0))="",Einstellungen!$A$5,INDEX(Lieferanten!$B$6:$B$205,MATCH(E321,Lieferanten!$A$6:$A$205,0))),Einstellungen!$A$5))</f>
        <v/>
      </c>
      <c r="M321" s="15">
        <f>IF(C321="","",IF(N321&lt;&gt;"",N321,C321+L321))</f>
        <v/>
      </c>
      <c r="N321" s="10" t="n"/>
      <c r="O321" s="15">
        <f>IF(C321="","",IFERROR(IF(OR(INDEX(Lieferanten!$C$6:$C$205,MATCH(E321,Lieferanten!$A$6:$A$205,0))="",INDEX(Lieferanten!$D$6:$D$205,MATCH(E321,Lieferanten!$A$6:$A$205,0))=""),"",C321+INDEX(Lieferanten!$D$6:$D$205,MATCH(E321,Lieferanten!$A$6:$A$205,0))),""))</f>
        <v/>
      </c>
      <c r="P321" s="14">
        <f>IF(OR(H321="",O321=""),"",ROUND(K321*INDEX(Lieferanten!$C$6:$C$205,MATCH(E321,Lieferanten!$A$6:$A$205,0)),2))</f>
        <v/>
      </c>
      <c r="Q321" s="10" t="n"/>
      <c r="R321" s="12" t="n"/>
      <c r="S321" s="11" t="n"/>
      <c r="T321" s="14">
        <f>IF(H321="","",IF(U321="bezahlt",0,K321-N(R321)))</f>
        <v/>
      </c>
      <c r="U321" s="16">
        <f>IF(H321="","",IF(Q321&lt;&gt;"",IF(OR(R321="",R321&gt;=K321-N(P321)-0.005),"bezahlt","teilbezahlt"),IF(IF(O321="",FALSE,TODAY()&lt;=O321),"Skonto möglich",IF(IF(M321="",FALSE,TODAY()&gt;M321),"überfällig","offen"))))</f>
        <v/>
      </c>
      <c r="V321" s="17">
        <f>IF(H321="","",IF(AND(D321&lt;&gt;"",COUNTIFS(E$7:E$506,E321,D$7:D$506,D321)&gt;1),"doppelt erfasst?",IF(AND(W321="ja",Y321=""),"XML-Datei ablegen",IF(X321&lt;&gt;"ja","Pflichtangaben prüfen",""))))</f>
        <v/>
      </c>
      <c r="W321" s="18" t="n"/>
      <c r="X321" s="18" t="n"/>
      <c r="Y321" s="11" t="n"/>
    </row>
    <row r="322">
      <c r="A322" s="9">
        <f>IF(E322="","",COUNTA(E$7:E322))</f>
        <v/>
      </c>
      <c r="B322" s="10" t="n"/>
      <c r="C322" s="10" t="n"/>
      <c r="D322" s="11" t="n"/>
      <c r="E322" s="11" t="n"/>
      <c r="F322" s="11" t="n"/>
      <c r="G322" s="11" t="n"/>
      <c r="H322" s="12" t="n"/>
      <c r="I322" s="13" t="n"/>
      <c r="J322" s="14">
        <f>IF(H322="","",ROUND(H322*I322,2))</f>
        <v/>
      </c>
      <c r="K322" s="14">
        <f>IF(H322="","",H322+N(J322))</f>
        <v/>
      </c>
      <c r="L322" s="9">
        <f>IF(E322="","",IFERROR(IF(INDEX(Lieferanten!$B$6:$B$205,MATCH(E322,Lieferanten!$A$6:$A$205,0))="",Einstellungen!$A$5,INDEX(Lieferanten!$B$6:$B$205,MATCH(E322,Lieferanten!$A$6:$A$205,0))),Einstellungen!$A$5))</f>
        <v/>
      </c>
      <c r="M322" s="15">
        <f>IF(C322="","",IF(N322&lt;&gt;"",N322,C322+L322))</f>
        <v/>
      </c>
      <c r="N322" s="10" t="n"/>
      <c r="O322" s="15">
        <f>IF(C322="","",IFERROR(IF(OR(INDEX(Lieferanten!$C$6:$C$205,MATCH(E322,Lieferanten!$A$6:$A$205,0))="",INDEX(Lieferanten!$D$6:$D$205,MATCH(E322,Lieferanten!$A$6:$A$205,0))=""),"",C322+INDEX(Lieferanten!$D$6:$D$205,MATCH(E322,Lieferanten!$A$6:$A$205,0))),""))</f>
        <v/>
      </c>
      <c r="P322" s="14">
        <f>IF(OR(H322="",O322=""),"",ROUND(K322*INDEX(Lieferanten!$C$6:$C$205,MATCH(E322,Lieferanten!$A$6:$A$205,0)),2))</f>
        <v/>
      </c>
      <c r="Q322" s="10" t="n"/>
      <c r="R322" s="12" t="n"/>
      <c r="S322" s="11" t="n"/>
      <c r="T322" s="14">
        <f>IF(H322="","",IF(U322="bezahlt",0,K322-N(R322)))</f>
        <v/>
      </c>
      <c r="U322" s="16">
        <f>IF(H322="","",IF(Q322&lt;&gt;"",IF(OR(R322="",R322&gt;=K322-N(P322)-0.005),"bezahlt","teilbezahlt"),IF(IF(O322="",FALSE,TODAY()&lt;=O322),"Skonto möglich",IF(IF(M322="",FALSE,TODAY()&gt;M322),"überfällig","offen"))))</f>
        <v/>
      </c>
      <c r="V322" s="17">
        <f>IF(H322="","",IF(AND(D322&lt;&gt;"",COUNTIFS(E$7:E$506,E322,D$7:D$506,D322)&gt;1),"doppelt erfasst?",IF(AND(W322="ja",Y322=""),"XML-Datei ablegen",IF(X322&lt;&gt;"ja","Pflichtangaben prüfen",""))))</f>
        <v/>
      </c>
      <c r="W322" s="18" t="n"/>
      <c r="X322" s="18" t="n"/>
      <c r="Y322" s="11" t="n"/>
    </row>
    <row r="323">
      <c r="A323" s="9">
        <f>IF(E323="","",COUNTA(E$7:E323))</f>
        <v/>
      </c>
      <c r="B323" s="10" t="n"/>
      <c r="C323" s="10" t="n"/>
      <c r="D323" s="11" t="n"/>
      <c r="E323" s="11" t="n"/>
      <c r="F323" s="11" t="n"/>
      <c r="G323" s="11" t="n"/>
      <c r="H323" s="12" t="n"/>
      <c r="I323" s="13" t="n"/>
      <c r="J323" s="14">
        <f>IF(H323="","",ROUND(H323*I323,2))</f>
        <v/>
      </c>
      <c r="K323" s="14">
        <f>IF(H323="","",H323+N(J323))</f>
        <v/>
      </c>
      <c r="L323" s="9">
        <f>IF(E323="","",IFERROR(IF(INDEX(Lieferanten!$B$6:$B$205,MATCH(E323,Lieferanten!$A$6:$A$205,0))="",Einstellungen!$A$5,INDEX(Lieferanten!$B$6:$B$205,MATCH(E323,Lieferanten!$A$6:$A$205,0))),Einstellungen!$A$5))</f>
        <v/>
      </c>
      <c r="M323" s="15">
        <f>IF(C323="","",IF(N323&lt;&gt;"",N323,C323+L323))</f>
        <v/>
      </c>
      <c r="N323" s="10" t="n"/>
      <c r="O323" s="15">
        <f>IF(C323="","",IFERROR(IF(OR(INDEX(Lieferanten!$C$6:$C$205,MATCH(E323,Lieferanten!$A$6:$A$205,0))="",INDEX(Lieferanten!$D$6:$D$205,MATCH(E323,Lieferanten!$A$6:$A$205,0))=""),"",C323+INDEX(Lieferanten!$D$6:$D$205,MATCH(E323,Lieferanten!$A$6:$A$205,0))),""))</f>
        <v/>
      </c>
      <c r="P323" s="14">
        <f>IF(OR(H323="",O323=""),"",ROUND(K323*INDEX(Lieferanten!$C$6:$C$205,MATCH(E323,Lieferanten!$A$6:$A$205,0)),2))</f>
        <v/>
      </c>
      <c r="Q323" s="10" t="n"/>
      <c r="R323" s="12" t="n"/>
      <c r="S323" s="11" t="n"/>
      <c r="T323" s="14">
        <f>IF(H323="","",IF(U323="bezahlt",0,K323-N(R323)))</f>
        <v/>
      </c>
      <c r="U323" s="16">
        <f>IF(H323="","",IF(Q323&lt;&gt;"",IF(OR(R323="",R323&gt;=K323-N(P323)-0.005),"bezahlt","teilbezahlt"),IF(IF(O323="",FALSE,TODAY()&lt;=O323),"Skonto möglich",IF(IF(M323="",FALSE,TODAY()&gt;M323),"überfällig","offen"))))</f>
        <v/>
      </c>
      <c r="V323" s="17">
        <f>IF(H323="","",IF(AND(D323&lt;&gt;"",COUNTIFS(E$7:E$506,E323,D$7:D$506,D323)&gt;1),"doppelt erfasst?",IF(AND(W323="ja",Y323=""),"XML-Datei ablegen",IF(X323&lt;&gt;"ja","Pflichtangaben prüfen",""))))</f>
        <v/>
      </c>
      <c r="W323" s="18" t="n"/>
      <c r="X323" s="18" t="n"/>
      <c r="Y323" s="11" t="n"/>
    </row>
    <row r="324">
      <c r="A324" s="9">
        <f>IF(E324="","",COUNTA(E$7:E324))</f>
        <v/>
      </c>
      <c r="B324" s="10" t="n"/>
      <c r="C324" s="10" t="n"/>
      <c r="D324" s="11" t="n"/>
      <c r="E324" s="11" t="n"/>
      <c r="F324" s="11" t="n"/>
      <c r="G324" s="11" t="n"/>
      <c r="H324" s="12" t="n"/>
      <c r="I324" s="13" t="n"/>
      <c r="J324" s="14">
        <f>IF(H324="","",ROUND(H324*I324,2))</f>
        <v/>
      </c>
      <c r="K324" s="14">
        <f>IF(H324="","",H324+N(J324))</f>
        <v/>
      </c>
      <c r="L324" s="9">
        <f>IF(E324="","",IFERROR(IF(INDEX(Lieferanten!$B$6:$B$205,MATCH(E324,Lieferanten!$A$6:$A$205,0))="",Einstellungen!$A$5,INDEX(Lieferanten!$B$6:$B$205,MATCH(E324,Lieferanten!$A$6:$A$205,0))),Einstellungen!$A$5))</f>
        <v/>
      </c>
      <c r="M324" s="15">
        <f>IF(C324="","",IF(N324&lt;&gt;"",N324,C324+L324))</f>
        <v/>
      </c>
      <c r="N324" s="10" t="n"/>
      <c r="O324" s="15">
        <f>IF(C324="","",IFERROR(IF(OR(INDEX(Lieferanten!$C$6:$C$205,MATCH(E324,Lieferanten!$A$6:$A$205,0))="",INDEX(Lieferanten!$D$6:$D$205,MATCH(E324,Lieferanten!$A$6:$A$205,0))=""),"",C324+INDEX(Lieferanten!$D$6:$D$205,MATCH(E324,Lieferanten!$A$6:$A$205,0))),""))</f>
        <v/>
      </c>
      <c r="P324" s="14">
        <f>IF(OR(H324="",O324=""),"",ROUND(K324*INDEX(Lieferanten!$C$6:$C$205,MATCH(E324,Lieferanten!$A$6:$A$205,0)),2))</f>
        <v/>
      </c>
      <c r="Q324" s="10" t="n"/>
      <c r="R324" s="12" t="n"/>
      <c r="S324" s="11" t="n"/>
      <c r="T324" s="14">
        <f>IF(H324="","",IF(U324="bezahlt",0,K324-N(R324)))</f>
        <v/>
      </c>
      <c r="U324" s="16">
        <f>IF(H324="","",IF(Q324&lt;&gt;"",IF(OR(R324="",R324&gt;=K324-N(P324)-0.005),"bezahlt","teilbezahlt"),IF(IF(O324="",FALSE,TODAY()&lt;=O324),"Skonto möglich",IF(IF(M324="",FALSE,TODAY()&gt;M324),"überfällig","offen"))))</f>
        <v/>
      </c>
      <c r="V324" s="17">
        <f>IF(H324="","",IF(AND(D324&lt;&gt;"",COUNTIFS(E$7:E$506,E324,D$7:D$506,D324)&gt;1),"doppelt erfasst?",IF(AND(W324="ja",Y324=""),"XML-Datei ablegen",IF(X324&lt;&gt;"ja","Pflichtangaben prüfen",""))))</f>
        <v/>
      </c>
      <c r="W324" s="18" t="n"/>
      <c r="X324" s="18" t="n"/>
      <c r="Y324" s="11" t="n"/>
    </row>
    <row r="325">
      <c r="A325" s="9">
        <f>IF(E325="","",COUNTA(E$7:E325))</f>
        <v/>
      </c>
      <c r="B325" s="10" t="n"/>
      <c r="C325" s="10" t="n"/>
      <c r="D325" s="11" t="n"/>
      <c r="E325" s="11" t="n"/>
      <c r="F325" s="11" t="n"/>
      <c r="G325" s="11" t="n"/>
      <c r="H325" s="12" t="n"/>
      <c r="I325" s="13" t="n"/>
      <c r="J325" s="14">
        <f>IF(H325="","",ROUND(H325*I325,2))</f>
        <v/>
      </c>
      <c r="K325" s="14">
        <f>IF(H325="","",H325+N(J325))</f>
        <v/>
      </c>
      <c r="L325" s="9">
        <f>IF(E325="","",IFERROR(IF(INDEX(Lieferanten!$B$6:$B$205,MATCH(E325,Lieferanten!$A$6:$A$205,0))="",Einstellungen!$A$5,INDEX(Lieferanten!$B$6:$B$205,MATCH(E325,Lieferanten!$A$6:$A$205,0))),Einstellungen!$A$5))</f>
        <v/>
      </c>
      <c r="M325" s="15">
        <f>IF(C325="","",IF(N325&lt;&gt;"",N325,C325+L325))</f>
        <v/>
      </c>
      <c r="N325" s="10" t="n"/>
      <c r="O325" s="15">
        <f>IF(C325="","",IFERROR(IF(OR(INDEX(Lieferanten!$C$6:$C$205,MATCH(E325,Lieferanten!$A$6:$A$205,0))="",INDEX(Lieferanten!$D$6:$D$205,MATCH(E325,Lieferanten!$A$6:$A$205,0))=""),"",C325+INDEX(Lieferanten!$D$6:$D$205,MATCH(E325,Lieferanten!$A$6:$A$205,0))),""))</f>
        <v/>
      </c>
      <c r="P325" s="14">
        <f>IF(OR(H325="",O325=""),"",ROUND(K325*INDEX(Lieferanten!$C$6:$C$205,MATCH(E325,Lieferanten!$A$6:$A$205,0)),2))</f>
        <v/>
      </c>
      <c r="Q325" s="10" t="n"/>
      <c r="R325" s="12" t="n"/>
      <c r="S325" s="11" t="n"/>
      <c r="T325" s="14">
        <f>IF(H325="","",IF(U325="bezahlt",0,K325-N(R325)))</f>
        <v/>
      </c>
      <c r="U325" s="16">
        <f>IF(H325="","",IF(Q325&lt;&gt;"",IF(OR(R325="",R325&gt;=K325-N(P325)-0.005),"bezahlt","teilbezahlt"),IF(IF(O325="",FALSE,TODAY()&lt;=O325),"Skonto möglich",IF(IF(M325="",FALSE,TODAY()&gt;M325),"überfällig","offen"))))</f>
        <v/>
      </c>
      <c r="V325" s="17">
        <f>IF(H325="","",IF(AND(D325&lt;&gt;"",COUNTIFS(E$7:E$506,E325,D$7:D$506,D325)&gt;1),"doppelt erfasst?",IF(AND(W325="ja",Y325=""),"XML-Datei ablegen",IF(X325&lt;&gt;"ja","Pflichtangaben prüfen",""))))</f>
        <v/>
      </c>
      <c r="W325" s="18" t="n"/>
      <c r="X325" s="18" t="n"/>
      <c r="Y325" s="11" t="n"/>
    </row>
    <row r="326">
      <c r="A326" s="9">
        <f>IF(E326="","",COUNTA(E$7:E326))</f>
        <v/>
      </c>
      <c r="B326" s="10" t="n"/>
      <c r="C326" s="10" t="n"/>
      <c r="D326" s="11" t="n"/>
      <c r="E326" s="11" t="n"/>
      <c r="F326" s="11" t="n"/>
      <c r="G326" s="11" t="n"/>
      <c r="H326" s="12" t="n"/>
      <c r="I326" s="13" t="n"/>
      <c r="J326" s="14">
        <f>IF(H326="","",ROUND(H326*I326,2))</f>
        <v/>
      </c>
      <c r="K326" s="14">
        <f>IF(H326="","",H326+N(J326))</f>
        <v/>
      </c>
      <c r="L326" s="9">
        <f>IF(E326="","",IFERROR(IF(INDEX(Lieferanten!$B$6:$B$205,MATCH(E326,Lieferanten!$A$6:$A$205,0))="",Einstellungen!$A$5,INDEX(Lieferanten!$B$6:$B$205,MATCH(E326,Lieferanten!$A$6:$A$205,0))),Einstellungen!$A$5))</f>
        <v/>
      </c>
      <c r="M326" s="15">
        <f>IF(C326="","",IF(N326&lt;&gt;"",N326,C326+L326))</f>
        <v/>
      </c>
      <c r="N326" s="10" t="n"/>
      <c r="O326" s="15">
        <f>IF(C326="","",IFERROR(IF(OR(INDEX(Lieferanten!$C$6:$C$205,MATCH(E326,Lieferanten!$A$6:$A$205,0))="",INDEX(Lieferanten!$D$6:$D$205,MATCH(E326,Lieferanten!$A$6:$A$205,0))=""),"",C326+INDEX(Lieferanten!$D$6:$D$205,MATCH(E326,Lieferanten!$A$6:$A$205,0))),""))</f>
        <v/>
      </c>
      <c r="P326" s="14">
        <f>IF(OR(H326="",O326=""),"",ROUND(K326*INDEX(Lieferanten!$C$6:$C$205,MATCH(E326,Lieferanten!$A$6:$A$205,0)),2))</f>
        <v/>
      </c>
      <c r="Q326" s="10" t="n"/>
      <c r="R326" s="12" t="n"/>
      <c r="S326" s="11" t="n"/>
      <c r="T326" s="14">
        <f>IF(H326="","",IF(U326="bezahlt",0,K326-N(R326)))</f>
        <v/>
      </c>
      <c r="U326" s="16">
        <f>IF(H326="","",IF(Q326&lt;&gt;"",IF(OR(R326="",R326&gt;=K326-N(P326)-0.005),"bezahlt","teilbezahlt"),IF(IF(O326="",FALSE,TODAY()&lt;=O326),"Skonto möglich",IF(IF(M326="",FALSE,TODAY()&gt;M326),"überfällig","offen"))))</f>
        <v/>
      </c>
      <c r="V326" s="17">
        <f>IF(H326="","",IF(AND(D326&lt;&gt;"",COUNTIFS(E$7:E$506,E326,D$7:D$506,D326)&gt;1),"doppelt erfasst?",IF(AND(W326="ja",Y326=""),"XML-Datei ablegen",IF(X326&lt;&gt;"ja","Pflichtangaben prüfen",""))))</f>
        <v/>
      </c>
      <c r="W326" s="18" t="n"/>
      <c r="X326" s="18" t="n"/>
      <c r="Y326" s="11" t="n"/>
    </row>
    <row r="327">
      <c r="A327" s="9">
        <f>IF(E327="","",COUNTA(E$7:E327))</f>
        <v/>
      </c>
      <c r="B327" s="10" t="n"/>
      <c r="C327" s="10" t="n"/>
      <c r="D327" s="11" t="n"/>
      <c r="E327" s="11" t="n"/>
      <c r="F327" s="11" t="n"/>
      <c r="G327" s="11" t="n"/>
      <c r="H327" s="12" t="n"/>
      <c r="I327" s="13" t="n"/>
      <c r="J327" s="14">
        <f>IF(H327="","",ROUND(H327*I327,2))</f>
        <v/>
      </c>
      <c r="K327" s="14">
        <f>IF(H327="","",H327+N(J327))</f>
        <v/>
      </c>
      <c r="L327" s="9">
        <f>IF(E327="","",IFERROR(IF(INDEX(Lieferanten!$B$6:$B$205,MATCH(E327,Lieferanten!$A$6:$A$205,0))="",Einstellungen!$A$5,INDEX(Lieferanten!$B$6:$B$205,MATCH(E327,Lieferanten!$A$6:$A$205,0))),Einstellungen!$A$5))</f>
        <v/>
      </c>
      <c r="M327" s="15">
        <f>IF(C327="","",IF(N327&lt;&gt;"",N327,C327+L327))</f>
        <v/>
      </c>
      <c r="N327" s="10" t="n"/>
      <c r="O327" s="15">
        <f>IF(C327="","",IFERROR(IF(OR(INDEX(Lieferanten!$C$6:$C$205,MATCH(E327,Lieferanten!$A$6:$A$205,0))="",INDEX(Lieferanten!$D$6:$D$205,MATCH(E327,Lieferanten!$A$6:$A$205,0))=""),"",C327+INDEX(Lieferanten!$D$6:$D$205,MATCH(E327,Lieferanten!$A$6:$A$205,0))),""))</f>
        <v/>
      </c>
      <c r="P327" s="14">
        <f>IF(OR(H327="",O327=""),"",ROUND(K327*INDEX(Lieferanten!$C$6:$C$205,MATCH(E327,Lieferanten!$A$6:$A$205,0)),2))</f>
        <v/>
      </c>
      <c r="Q327" s="10" t="n"/>
      <c r="R327" s="12" t="n"/>
      <c r="S327" s="11" t="n"/>
      <c r="T327" s="14">
        <f>IF(H327="","",IF(U327="bezahlt",0,K327-N(R327)))</f>
        <v/>
      </c>
      <c r="U327" s="16">
        <f>IF(H327="","",IF(Q327&lt;&gt;"",IF(OR(R327="",R327&gt;=K327-N(P327)-0.005),"bezahlt","teilbezahlt"),IF(IF(O327="",FALSE,TODAY()&lt;=O327),"Skonto möglich",IF(IF(M327="",FALSE,TODAY()&gt;M327),"überfällig","offen"))))</f>
        <v/>
      </c>
      <c r="V327" s="17">
        <f>IF(H327="","",IF(AND(D327&lt;&gt;"",COUNTIFS(E$7:E$506,E327,D$7:D$506,D327)&gt;1),"doppelt erfasst?",IF(AND(W327="ja",Y327=""),"XML-Datei ablegen",IF(X327&lt;&gt;"ja","Pflichtangaben prüfen",""))))</f>
        <v/>
      </c>
      <c r="W327" s="18" t="n"/>
      <c r="X327" s="18" t="n"/>
      <c r="Y327" s="11" t="n"/>
    </row>
    <row r="328">
      <c r="A328" s="9">
        <f>IF(E328="","",COUNTA(E$7:E328))</f>
        <v/>
      </c>
      <c r="B328" s="10" t="n"/>
      <c r="C328" s="10" t="n"/>
      <c r="D328" s="11" t="n"/>
      <c r="E328" s="11" t="n"/>
      <c r="F328" s="11" t="n"/>
      <c r="G328" s="11" t="n"/>
      <c r="H328" s="12" t="n"/>
      <c r="I328" s="13" t="n"/>
      <c r="J328" s="14">
        <f>IF(H328="","",ROUND(H328*I328,2))</f>
        <v/>
      </c>
      <c r="K328" s="14">
        <f>IF(H328="","",H328+N(J328))</f>
        <v/>
      </c>
      <c r="L328" s="9">
        <f>IF(E328="","",IFERROR(IF(INDEX(Lieferanten!$B$6:$B$205,MATCH(E328,Lieferanten!$A$6:$A$205,0))="",Einstellungen!$A$5,INDEX(Lieferanten!$B$6:$B$205,MATCH(E328,Lieferanten!$A$6:$A$205,0))),Einstellungen!$A$5))</f>
        <v/>
      </c>
      <c r="M328" s="15">
        <f>IF(C328="","",IF(N328&lt;&gt;"",N328,C328+L328))</f>
        <v/>
      </c>
      <c r="N328" s="10" t="n"/>
      <c r="O328" s="15">
        <f>IF(C328="","",IFERROR(IF(OR(INDEX(Lieferanten!$C$6:$C$205,MATCH(E328,Lieferanten!$A$6:$A$205,0))="",INDEX(Lieferanten!$D$6:$D$205,MATCH(E328,Lieferanten!$A$6:$A$205,0))=""),"",C328+INDEX(Lieferanten!$D$6:$D$205,MATCH(E328,Lieferanten!$A$6:$A$205,0))),""))</f>
        <v/>
      </c>
      <c r="P328" s="14">
        <f>IF(OR(H328="",O328=""),"",ROUND(K328*INDEX(Lieferanten!$C$6:$C$205,MATCH(E328,Lieferanten!$A$6:$A$205,0)),2))</f>
        <v/>
      </c>
      <c r="Q328" s="10" t="n"/>
      <c r="R328" s="12" t="n"/>
      <c r="S328" s="11" t="n"/>
      <c r="T328" s="14">
        <f>IF(H328="","",IF(U328="bezahlt",0,K328-N(R328)))</f>
        <v/>
      </c>
      <c r="U328" s="16">
        <f>IF(H328="","",IF(Q328&lt;&gt;"",IF(OR(R328="",R328&gt;=K328-N(P328)-0.005),"bezahlt","teilbezahlt"),IF(IF(O328="",FALSE,TODAY()&lt;=O328),"Skonto möglich",IF(IF(M328="",FALSE,TODAY()&gt;M328),"überfällig","offen"))))</f>
        <v/>
      </c>
      <c r="V328" s="17">
        <f>IF(H328="","",IF(AND(D328&lt;&gt;"",COUNTIFS(E$7:E$506,E328,D$7:D$506,D328)&gt;1),"doppelt erfasst?",IF(AND(W328="ja",Y328=""),"XML-Datei ablegen",IF(X328&lt;&gt;"ja","Pflichtangaben prüfen",""))))</f>
        <v/>
      </c>
      <c r="W328" s="18" t="n"/>
      <c r="X328" s="18" t="n"/>
      <c r="Y328" s="11" t="n"/>
    </row>
    <row r="329">
      <c r="A329" s="9">
        <f>IF(E329="","",COUNTA(E$7:E329))</f>
        <v/>
      </c>
      <c r="B329" s="10" t="n"/>
      <c r="C329" s="10" t="n"/>
      <c r="D329" s="11" t="n"/>
      <c r="E329" s="11" t="n"/>
      <c r="F329" s="11" t="n"/>
      <c r="G329" s="11" t="n"/>
      <c r="H329" s="12" t="n"/>
      <c r="I329" s="13" t="n"/>
      <c r="J329" s="14">
        <f>IF(H329="","",ROUND(H329*I329,2))</f>
        <v/>
      </c>
      <c r="K329" s="14">
        <f>IF(H329="","",H329+N(J329))</f>
        <v/>
      </c>
      <c r="L329" s="9">
        <f>IF(E329="","",IFERROR(IF(INDEX(Lieferanten!$B$6:$B$205,MATCH(E329,Lieferanten!$A$6:$A$205,0))="",Einstellungen!$A$5,INDEX(Lieferanten!$B$6:$B$205,MATCH(E329,Lieferanten!$A$6:$A$205,0))),Einstellungen!$A$5))</f>
        <v/>
      </c>
      <c r="M329" s="15">
        <f>IF(C329="","",IF(N329&lt;&gt;"",N329,C329+L329))</f>
        <v/>
      </c>
      <c r="N329" s="10" t="n"/>
      <c r="O329" s="15">
        <f>IF(C329="","",IFERROR(IF(OR(INDEX(Lieferanten!$C$6:$C$205,MATCH(E329,Lieferanten!$A$6:$A$205,0))="",INDEX(Lieferanten!$D$6:$D$205,MATCH(E329,Lieferanten!$A$6:$A$205,0))=""),"",C329+INDEX(Lieferanten!$D$6:$D$205,MATCH(E329,Lieferanten!$A$6:$A$205,0))),""))</f>
        <v/>
      </c>
      <c r="P329" s="14">
        <f>IF(OR(H329="",O329=""),"",ROUND(K329*INDEX(Lieferanten!$C$6:$C$205,MATCH(E329,Lieferanten!$A$6:$A$205,0)),2))</f>
        <v/>
      </c>
      <c r="Q329" s="10" t="n"/>
      <c r="R329" s="12" t="n"/>
      <c r="S329" s="11" t="n"/>
      <c r="T329" s="14">
        <f>IF(H329="","",IF(U329="bezahlt",0,K329-N(R329)))</f>
        <v/>
      </c>
      <c r="U329" s="16">
        <f>IF(H329="","",IF(Q329&lt;&gt;"",IF(OR(R329="",R329&gt;=K329-N(P329)-0.005),"bezahlt","teilbezahlt"),IF(IF(O329="",FALSE,TODAY()&lt;=O329),"Skonto möglich",IF(IF(M329="",FALSE,TODAY()&gt;M329),"überfällig","offen"))))</f>
        <v/>
      </c>
      <c r="V329" s="17">
        <f>IF(H329="","",IF(AND(D329&lt;&gt;"",COUNTIFS(E$7:E$506,E329,D$7:D$506,D329)&gt;1),"doppelt erfasst?",IF(AND(W329="ja",Y329=""),"XML-Datei ablegen",IF(X329&lt;&gt;"ja","Pflichtangaben prüfen",""))))</f>
        <v/>
      </c>
      <c r="W329" s="18" t="n"/>
      <c r="X329" s="18" t="n"/>
      <c r="Y329" s="11" t="n"/>
    </row>
    <row r="330">
      <c r="A330" s="9">
        <f>IF(E330="","",COUNTA(E$7:E330))</f>
        <v/>
      </c>
      <c r="B330" s="10" t="n"/>
      <c r="C330" s="10" t="n"/>
      <c r="D330" s="11" t="n"/>
      <c r="E330" s="11" t="n"/>
      <c r="F330" s="11" t="n"/>
      <c r="G330" s="11" t="n"/>
      <c r="H330" s="12" t="n"/>
      <c r="I330" s="13" t="n"/>
      <c r="J330" s="14">
        <f>IF(H330="","",ROUND(H330*I330,2))</f>
        <v/>
      </c>
      <c r="K330" s="14">
        <f>IF(H330="","",H330+N(J330))</f>
        <v/>
      </c>
      <c r="L330" s="9">
        <f>IF(E330="","",IFERROR(IF(INDEX(Lieferanten!$B$6:$B$205,MATCH(E330,Lieferanten!$A$6:$A$205,0))="",Einstellungen!$A$5,INDEX(Lieferanten!$B$6:$B$205,MATCH(E330,Lieferanten!$A$6:$A$205,0))),Einstellungen!$A$5))</f>
        <v/>
      </c>
      <c r="M330" s="15">
        <f>IF(C330="","",IF(N330&lt;&gt;"",N330,C330+L330))</f>
        <v/>
      </c>
      <c r="N330" s="10" t="n"/>
      <c r="O330" s="15">
        <f>IF(C330="","",IFERROR(IF(OR(INDEX(Lieferanten!$C$6:$C$205,MATCH(E330,Lieferanten!$A$6:$A$205,0))="",INDEX(Lieferanten!$D$6:$D$205,MATCH(E330,Lieferanten!$A$6:$A$205,0))=""),"",C330+INDEX(Lieferanten!$D$6:$D$205,MATCH(E330,Lieferanten!$A$6:$A$205,0))),""))</f>
        <v/>
      </c>
      <c r="P330" s="14">
        <f>IF(OR(H330="",O330=""),"",ROUND(K330*INDEX(Lieferanten!$C$6:$C$205,MATCH(E330,Lieferanten!$A$6:$A$205,0)),2))</f>
        <v/>
      </c>
      <c r="Q330" s="10" t="n"/>
      <c r="R330" s="12" t="n"/>
      <c r="S330" s="11" t="n"/>
      <c r="T330" s="14">
        <f>IF(H330="","",IF(U330="bezahlt",0,K330-N(R330)))</f>
        <v/>
      </c>
      <c r="U330" s="16">
        <f>IF(H330="","",IF(Q330&lt;&gt;"",IF(OR(R330="",R330&gt;=K330-N(P330)-0.005),"bezahlt","teilbezahlt"),IF(IF(O330="",FALSE,TODAY()&lt;=O330),"Skonto möglich",IF(IF(M330="",FALSE,TODAY()&gt;M330),"überfällig","offen"))))</f>
        <v/>
      </c>
      <c r="V330" s="17">
        <f>IF(H330="","",IF(AND(D330&lt;&gt;"",COUNTIFS(E$7:E$506,E330,D$7:D$506,D330)&gt;1),"doppelt erfasst?",IF(AND(W330="ja",Y330=""),"XML-Datei ablegen",IF(X330&lt;&gt;"ja","Pflichtangaben prüfen",""))))</f>
        <v/>
      </c>
      <c r="W330" s="18" t="n"/>
      <c r="X330" s="18" t="n"/>
      <c r="Y330" s="11" t="n"/>
    </row>
    <row r="331">
      <c r="A331" s="9">
        <f>IF(E331="","",COUNTA(E$7:E331))</f>
        <v/>
      </c>
      <c r="B331" s="10" t="n"/>
      <c r="C331" s="10" t="n"/>
      <c r="D331" s="11" t="n"/>
      <c r="E331" s="11" t="n"/>
      <c r="F331" s="11" t="n"/>
      <c r="G331" s="11" t="n"/>
      <c r="H331" s="12" t="n"/>
      <c r="I331" s="13" t="n"/>
      <c r="J331" s="14">
        <f>IF(H331="","",ROUND(H331*I331,2))</f>
        <v/>
      </c>
      <c r="K331" s="14">
        <f>IF(H331="","",H331+N(J331))</f>
        <v/>
      </c>
      <c r="L331" s="9">
        <f>IF(E331="","",IFERROR(IF(INDEX(Lieferanten!$B$6:$B$205,MATCH(E331,Lieferanten!$A$6:$A$205,0))="",Einstellungen!$A$5,INDEX(Lieferanten!$B$6:$B$205,MATCH(E331,Lieferanten!$A$6:$A$205,0))),Einstellungen!$A$5))</f>
        <v/>
      </c>
      <c r="M331" s="15">
        <f>IF(C331="","",IF(N331&lt;&gt;"",N331,C331+L331))</f>
        <v/>
      </c>
      <c r="N331" s="10" t="n"/>
      <c r="O331" s="15">
        <f>IF(C331="","",IFERROR(IF(OR(INDEX(Lieferanten!$C$6:$C$205,MATCH(E331,Lieferanten!$A$6:$A$205,0))="",INDEX(Lieferanten!$D$6:$D$205,MATCH(E331,Lieferanten!$A$6:$A$205,0))=""),"",C331+INDEX(Lieferanten!$D$6:$D$205,MATCH(E331,Lieferanten!$A$6:$A$205,0))),""))</f>
        <v/>
      </c>
      <c r="P331" s="14">
        <f>IF(OR(H331="",O331=""),"",ROUND(K331*INDEX(Lieferanten!$C$6:$C$205,MATCH(E331,Lieferanten!$A$6:$A$205,0)),2))</f>
        <v/>
      </c>
      <c r="Q331" s="10" t="n"/>
      <c r="R331" s="12" t="n"/>
      <c r="S331" s="11" t="n"/>
      <c r="T331" s="14">
        <f>IF(H331="","",IF(U331="bezahlt",0,K331-N(R331)))</f>
        <v/>
      </c>
      <c r="U331" s="16">
        <f>IF(H331="","",IF(Q331&lt;&gt;"",IF(OR(R331="",R331&gt;=K331-N(P331)-0.005),"bezahlt","teilbezahlt"),IF(IF(O331="",FALSE,TODAY()&lt;=O331),"Skonto möglich",IF(IF(M331="",FALSE,TODAY()&gt;M331),"überfällig","offen"))))</f>
        <v/>
      </c>
      <c r="V331" s="17">
        <f>IF(H331="","",IF(AND(D331&lt;&gt;"",COUNTIFS(E$7:E$506,E331,D$7:D$506,D331)&gt;1),"doppelt erfasst?",IF(AND(W331="ja",Y331=""),"XML-Datei ablegen",IF(X331&lt;&gt;"ja","Pflichtangaben prüfen",""))))</f>
        <v/>
      </c>
      <c r="W331" s="18" t="n"/>
      <c r="X331" s="18" t="n"/>
      <c r="Y331" s="11" t="n"/>
    </row>
    <row r="332">
      <c r="A332" s="9">
        <f>IF(E332="","",COUNTA(E$7:E332))</f>
        <v/>
      </c>
      <c r="B332" s="10" t="n"/>
      <c r="C332" s="10" t="n"/>
      <c r="D332" s="11" t="n"/>
      <c r="E332" s="11" t="n"/>
      <c r="F332" s="11" t="n"/>
      <c r="G332" s="11" t="n"/>
      <c r="H332" s="12" t="n"/>
      <c r="I332" s="13" t="n"/>
      <c r="J332" s="14">
        <f>IF(H332="","",ROUND(H332*I332,2))</f>
        <v/>
      </c>
      <c r="K332" s="14">
        <f>IF(H332="","",H332+N(J332))</f>
        <v/>
      </c>
      <c r="L332" s="9">
        <f>IF(E332="","",IFERROR(IF(INDEX(Lieferanten!$B$6:$B$205,MATCH(E332,Lieferanten!$A$6:$A$205,0))="",Einstellungen!$A$5,INDEX(Lieferanten!$B$6:$B$205,MATCH(E332,Lieferanten!$A$6:$A$205,0))),Einstellungen!$A$5))</f>
        <v/>
      </c>
      <c r="M332" s="15">
        <f>IF(C332="","",IF(N332&lt;&gt;"",N332,C332+L332))</f>
        <v/>
      </c>
      <c r="N332" s="10" t="n"/>
      <c r="O332" s="15">
        <f>IF(C332="","",IFERROR(IF(OR(INDEX(Lieferanten!$C$6:$C$205,MATCH(E332,Lieferanten!$A$6:$A$205,0))="",INDEX(Lieferanten!$D$6:$D$205,MATCH(E332,Lieferanten!$A$6:$A$205,0))=""),"",C332+INDEX(Lieferanten!$D$6:$D$205,MATCH(E332,Lieferanten!$A$6:$A$205,0))),""))</f>
        <v/>
      </c>
      <c r="P332" s="14">
        <f>IF(OR(H332="",O332=""),"",ROUND(K332*INDEX(Lieferanten!$C$6:$C$205,MATCH(E332,Lieferanten!$A$6:$A$205,0)),2))</f>
        <v/>
      </c>
      <c r="Q332" s="10" t="n"/>
      <c r="R332" s="12" t="n"/>
      <c r="S332" s="11" t="n"/>
      <c r="T332" s="14">
        <f>IF(H332="","",IF(U332="bezahlt",0,K332-N(R332)))</f>
        <v/>
      </c>
      <c r="U332" s="16">
        <f>IF(H332="","",IF(Q332&lt;&gt;"",IF(OR(R332="",R332&gt;=K332-N(P332)-0.005),"bezahlt","teilbezahlt"),IF(IF(O332="",FALSE,TODAY()&lt;=O332),"Skonto möglich",IF(IF(M332="",FALSE,TODAY()&gt;M332),"überfällig","offen"))))</f>
        <v/>
      </c>
      <c r="V332" s="17">
        <f>IF(H332="","",IF(AND(D332&lt;&gt;"",COUNTIFS(E$7:E$506,E332,D$7:D$506,D332)&gt;1),"doppelt erfasst?",IF(AND(W332="ja",Y332=""),"XML-Datei ablegen",IF(X332&lt;&gt;"ja","Pflichtangaben prüfen",""))))</f>
        <v/>
      </c>
      <c r="W332" s="18" t="n"/>
      <c r="X332" s="18" t="n"/>
      <c r="Y332" s="11" t="n"/>
    </row>
    <row r="333">
      <c r="A333" s="9">
        <f>IF(E333="","",COUNTA(E$7:E333))</f>
        <v/>
      </c>
      <c r="B333" s="10" t="n"/>
      <c r="C333" s="10" t="n"/>
      <c r="D333" s="11" t="n"/>
      <c r="E333" s="11" t="n"/>
      <c r="F333" s="11" t="n"/>
      <c r="G333" s="11" t="n"/>
      <c r="H333" s="12" t="n"/>
      <c r="I333" s="13" t="n"/>
      <c r="J333" s="14">
        <f>IF(H333="","",ROUND(H333*I333,2))</f>
        <v/>
      </c>
      <c r="K333" s="14">
        <f>IF(H333="","",H333+N(J333))</f>
        <v/>
      </c>
      <c r="L333" s="9">
        <f>IF(E333="","",IFERROR(IF(INDEX(Lieferanten!$B$6:$B$205,MATCH(E333,Lieferanten!$A$6:$A$205,0))="",Einstellungen!$A$5,INDEX(Lieferanten!$B$6:$B$205,MATCH(E333,Lieferanten!$A$6:$A$205,0))),Einstellungen!$A$5))</f>
        <v/>
      </c>
      <c r="M333" s="15">
        <f>IF(C333="","",IF(N333&lt;&gt;"",N333,C333+L333))</f>
        <v/>
      </c>
      <c r="N333" s="10" t="n"/>
      <c r="O333" s="15">
        <f>IF(C333="","",IFERROR(IF(OR(INDEX(Lieferanten!$C$6:$C$205,MATCH(E333,Lieferanten!$A$6:$A$205,0))="",INDEX(Lieferanten!$D$6:$D$205,MATCH(E333,Lieferanten!$A$6:$A$205,0))=""),"",C333+INDEX(Lieferanten!$D$6:$D$205,MATCH(E333,Lieferanten!$A$6:$A$205,0))),""))</f>
        <v/>
      </c>
      <c r="P333" s="14">
        <f>IF(OR(H333="",O333=""),"",ROUND(K333*INDEX(Lieferanten!$C$6:$C$205,MATCH(E333,Lieferanten!$A$6:$A$205,0)),2))</f>
        <v/>
      </c>
      <c r="Q333" s="10" t="n"/>
      <c r="R333" s="12" t="n"/>
      <c r="S333" s="11" t="n"/>
      <c r="T333" s="14">
        <f>IF(H333="","",IF(U333="bezahlt",0,K333-N(R333)))</f>
        <v/>
      </c>
      <c r="U333" s="16">
        <f>IF(H333="","",IF(Q333&lt;&gt;"",IF(OR(R333="",R333&gt;=K333-N(P333)-0.005),"bezahlt","teilbezahlt"),IF(IF(O333="",FALSE,TODAY()&lt;=O333),"Skonto möglich",IF(IF(M333="",FALSE,TODAY()&gt;M333),"überfällig","offen"))))</f>
        <v/>
      </c>
      <c r="V333" s="17">
        <f>IF(H333="","",IF(AND(D333&lt;&gt;"",COUNTIFS(E$7:E$506,E333,D$7:D$506,D333)&gt;1),"doppelt erfasst?",IF(AND(W333="ja",Y333=""),"XML-Datei ablegen",IF(X333&lt;&gt;"ja","Pflichtangaben prüfen",""))))</f>
        <v/>
      </c>
      <c r="W333" s="18" t="n"/>
      <c r="X333" s="18" t="n"/>
      <c r="Y333" s="11" t="n"/>
    </row>
    <row r="334">
      <c r="A334" s="9">
        <f>IF(E334="","",COUNTA(E$7:E334))</f>
        <v/>
      </c>
      <c r="B334" s="10" t="n"/>
      <c r="C334" s="10" t="n"/>
      <c r="D334" s="11" t="n"/>
      <c r="E334" s="11" t="n"/>
      <c r="F334" s="11" t="n"/>
      <c r="G334" s="11" t="n"/>
      <c r="H334" s="12" t="n"/>
      <c r="I334" s="13" t="n"/>
      <c r="J334" s="14">
        <f>IF(H334="","",ROUND(H334*I334,2))</f>
        <v/>
      </c>
      <c r="K334" s="14">
        <f>IF(H334="","",H334+N(J334))</f>
        <v/>
      </c>
      <c r="L334" s="9">
        <f>IF(E334="","",IFERROR(IF(INDEX(Lieferanten!$B$6:$B$205,MATCH(E334,Lieferanten!$A$6:$A$205,0))="",Einstellungen!$A$5,INDEX(Lieferanten!$B$6:$B$205,MATCH(E334,Lieferanten!$A$6:$A$205,0))),Einstellungen!$A$5))</f>
        <v/>
      </c>
      <c r="M334" s="15">
        <f>IF(C334="","",IF(N334&lt;&gt;"",N334,C334+L334))</f>
        <v/>
      </c>
      <c r="N334" s="10" t="n"/>
      <c r="O334" s="15">
        <f>IF(C334="","",IFERROR(IF(OR(INDEX(Lieferanten!$C$6:$C$205,MATCH(E334,Lieferanten!$A$6:$A$205,0))="",INDEX(Lieferanten!$D$6:$D$205,MATCH(E334,Lieferanten!$A$6:$A$205,0))=""),"",C334+INDEX(Lieferanten!$D$6:$D$205,MATCH(E334,Lieferanten!$A$6:$A$205,0))),""))</f>
        <v/>
      </c>
      <c r="P334" s="14">
        <f>IF(OR(H334="",O334=""),"",ROUND(K334*INDEX(Lieferanten!$C$6:$C$205,MATCH(E334,Lieferanten!$A$6:$A$205,0)),2))</f>
        <v/>
      </c>
      <c r="Q334" s="10" t="n"/>
      <c r="R334" s="12" t="n"/>
      <c r="S334" s="11" t="n"/>
      <c r="T334" s="14">
        <f>IF(H334="","",IF(U334="bezahlt",0,K334-N(R334)))</f>
        <v/>
      </c>
      <c r="U334" s="16">
        <f>IF(H334="","",IF(Q334&lt;&gt;"",IF(OR(R334="",R334&gt;=K334-N(P334)-0.005),"bezahlt","teilbezahlt"),IF(IF(O334="",FALSE,TODAY()&lt;=O334),"Skonto möglich",IF(IF(M334="",FALSE,TODAY()&gt;M334),"überfällig","offen"))))</f>
        <v/>
      </c>
      <c r="V334" s="17">
        <f>IF(H334="","",IF(AND(D334&lt;&gt;"",COUNTIFS(E$7:E$506,E334,D$7:D$506,D334)&gt;1),"doppelt erfasst?",IF(AND(W334="ja",Y334=""),"XML-Datei ablegen",IF(X334&lt;&gt;"ja","Pflichtangaben prüfen",""))))</f>
        <v/>
      </c>
      <c r="W334" s="18" t="n"/>
      <c r="X334" s="18" t="n"/>
      <c r="Y334" s="11" t="n"/>
    </row>
    <row r="335">
      <c r="A335" s="9">
        <f>IF(E335="","",COUNTA(E$7:E335))</f>
        <v/>
      </c>
      <c r="B335" s="10" t="n"/>
      <c r="C335" s="10" t="n"/>
      <c r="D335" s="11" t="n"/>
      <c r="E335" s="11" t="n"/>
      <c r="F335" s="11" t="n"/>
      <c r="G335" s="11" t="n"/>
      <c r="H335" s="12" t="n"/>
      <c r="I335" s="13" t="n"/>
      <c r="J335" s="14">
        <f>IF(H335="","",ROUND(H335*I335,2))</f>
        <v/>
      </c>
      <c r="K335" s="14">
        <f>IF(H335="","",H335+N(J335))</f>
        <v/>
      </c>
      <c r="L335" s="9">
        <f>IF(E335="","",IFERROR(IF(INDEX(Lieferanten!$B$6:$B$205,MATCH(E335,Lieferanten!$A$6:$A$205,0))="",Einstellungen!$A$5,INDEX(Lieferanten!$B$6:$B$205,MATCH(E335,Lieferanten!$A$6:$A$205,0))),Einstellungen!$A$5))</f>
        <v/>
      </c>
      <c r="M335" s="15">
        <f>IF(C335="","",IF(N335&lt;&gt;"",N335,C335+L335))</f>
        <v/>
      </c>
      <c r="N335" s="10" t="n"/>
      <c r="O335" s="15">
        <f>IF(C335="","",IFERROR(IF(OR(INDEX(Lieferanten!$C$6:$C$205,MATCH(E335,Lieferanten!$A$6:$A$205,0))="",INDEX(Lieferanten!$D$6:$D$205,MATCH(E335,Lieferanten!$A$6:$A$205,0))=""),"",C335+INDEX(Lieferanten!$D$6:$D$205,MATCH(E335,Lieferanten!$A$6:$A$205,0))),""))</f>
        <v/>
      </c>
      <c r="P335" s="14">
        <f>IF(OR(H335="",O335=""),"",ROUND(K335*INDEX(Lieferanten!$C$6:$C$205,MATCH(E335,Lieferanten!$A$6:$A$205,0)),2))</f>
        <v/>
      </c>
      <c r="Q335" s="10" t="n"/>
      <c r="R335" s="12" t="n"/>
      <c r="S335" s="11" t="n"/>
      <c r="T335" s="14">
        <f>IF(H335="","",IF(U335="bezahlt",0,K335-N(R335)))</f>
        <v/>
      </c>
      <c r="U335" s="16">
        <f>IF(H335="","",IF(Q335&lt;&gt;"",IF(OR(R335="",R335&gt;=K335-N(P335)-0.005),"bezahlt","teilbezahlt"),IF(IF(O335="",FALSE,TODAY()&lt;=O335),"Skonto möglich",IF(IF(M335="",FALSE,TODAY()&gt;M335),"überfällig","offen"))))</f>
        <v/>
      </c>
      <c r="V335" s="17">
        <f>IF(H335="","",IF(AND(D335&lt;&gt;"",COUNTIFS(E$7:E$506,E335,D$7:D$506,D335)&gt;1),"doppelt erfasst?",IF(AND(W335="ja",Y335=""),"XML-Datei ablegen",IF(X335&lt;&gt;"ja","Pflichtangaben prüfen",""))))</f>
        <v/>
      </c>
      <c r="W335" s="18" t="n"/>
      <c r="X335" s="18" t="n"/>
      <c r="Y335" s="11" t="n"/>
    </row>
    <row r="336">
      <c r="A336" s="9">
        <f>IF(E336="","",COUNTA(E$7:E336))</f>
        <v/>
      </c>
      <c r="B336" s="10" t="n"/>
      <c r="C336" s="10" t="n"/>
      <c r="D336" s="11" t="n"/>
      <c r="E336" s="11" t="n"/>
      <c r="F336" s="11" t="n"/>
      <c r="G336" s="11" t="n"/>
      <c r="H336" s="12" t="n"/>
      <c r="I336" s="13" t="n"/>
      <c r="J336" s="14">
        <f>IF(H336="","",ROUND(H336*I336,2))</f>
        <v/>
      </c>
      <c r="K336" s="14">
        <f>IF(H336="","",H336+N(J336))</f>
        <v/>
      </c>
      <c r="L336" s="9">
        <f>IF(E336="","",IFERROR(IF(INDEX(Lieferanten!$B$6:$B$205,MATCH(E336,Lieferanten!$A$6:$A$205,0))="",Einstellungen!$A$5,INDEX(Lieferanten!$B$6:$B$205,MATCH(E336,Lieferanten!$A$6:$A$205,0))),Einstellungen!$A$5))</f>
        <v/>
      </c>
      <c r="M336" s="15">
        <f>IF(C336="","",IF(N336&lt;&gt;"",N336,C336+L336))</f>
        <v/>
      </c>
      <c r="N336" s="10" t="n"/>
      <c r="O336" s="15">
        <f>IF(C336="","",IFERROR(IF(OR(INDEX(Lieferanten!$C$6:$C$205,MATCH(E336,Lieferanten!$A$6:$A$205,0))="",INDEX(Lieferanten!$D$6:$D$205,MATCH(E336,Lieferanten!$A$6:$A$205,0))=""),"",C336+INDEX(Lieferanten!$D$6:$D$205,MATCH(E336,Lieferanten!$A$6:$A$205,0))),""))</f>
        <v/>
      </c>
      <c r="P336" s="14">
        <f>IF(OR(H336="",O336=""),"",ROUND(K336*INDEX(Lieferanten!$C$6:$C$205,MATCH(E336,Lieferanten!$A$6:$A$205,0)),2))</f>
        <v/>
      </c>
      <c r="Q336" s="10" t="n"/>
      <c r="R336" s="12" t="n"/>
      <c r="S336" s="11" t="n"/>
      <c r="T336" s="14">
        <f>IF(H336="","",IF(U336="bezahlt",0,K336-N(R336)))</f>
        <v/>
      </c>
      <c r="U336" s="16">
        <f>IF(H336="","",IF(Q336&lt;&gt;"",IF(OR(R336="",R336&gt;=K336-N(P336)-0.005),"bezahlt","teilbezahlt"),IF(IF(O336="",FALSE,TODAY()&lt;=O336),"Skonto möglich",IF(IF(M336="",FALSE,TODAY()&gt;M336),"überfällig","offen"))))</f>
        <v/>
      </c>
      <c r="V336" s="17">
        <f>IF(H336="","",IF(AND(D336&lt;&gt;"",COUNTIFS(E$7:E$506,E336,D$7:D$506,D336)&gt;1),"doppelt erfasst?",IF(AND(W336="ja",Y336=""),"XML-Datei ablegen",IF(X336&lt;&gt;"ja","Pflichtangaben prüfen",""))))</f>
        <v/>
      </c>
      <c r="W336" s="18" t="n"/>
      <c r="X336" s="18" t="n"/>
      <c r="Y336" s="11" t="n"/>
    </row>
    <row r="337">
      <c r="A337" s="9">
        <f>IF(E337="","",COUNTA(E$7:E337))</f>
        <v/>
      </c>
      <c r="B337" s="10" t="n"/>
      <c r="C337" s="10" t="n"/>
      <c r="D337" s="11" t="n"/>
      <c r="E337" s="11" t="n"/>
      <c r="F337" s="11" t="n"/>
      <c r="G337" s="11" t="n"/>
      <c r="H337" s="12" t="n"/>
      <c r="I337" s="13" t="n"/>
      <c r="J337" s="14">
        <f>IF(H337="","",ROUND(H337*I337,2))</f>
        <v/>
      </c>
      <c r="K337" s="14">
        <f>IF(H337="","",H337+N(J337))</f>
        <v/>
      </c>
      <c r="L337" s="9">
        <f>IF(E337="","",IFERROR(IF(INDEX(Lieferanten!$B$6:$B$205,MATCH(E337,Lieferanten!$A$6:$A$205,0))="",Einstellungen!$A$5,INDEX(Lieferanten!$B$6:$B$205,MATCH(E337,Lieferanten!$A$6:$A$205,0))),Einstellungen!$A$5))</f>
        <v/>
      </c>
      <c r="M337" s="15">
        <f>IF(C337="","",IF(N337&lt;&gt;"",N337,C337+L337))</f>
        <v/>
      </c>
      <c r="N337" s="10" t="n"/>
      <c r="O337" s="15">
        <f>IF(C337="","",IFERROR(IF(OR(INDEX(Lieferanten!$C$6:$C$205,MATCH(E337,Lieferanten!$A$6:$A$205,0))="",INDEX(Lieferanten!$D$6:$D$205,MATCH(E337,Lieferanten!$A$6:$A$205,0))=""),"",C337+INDEX(Lieferanten!$D$6:$D$205,MATCH(E337,Lieferanten!$A$6:$A$205,0))),""))</f>
        <v/>
      </c>
      <c r="P337" s="14">
        <f>IF(OR(H337="",O337=""),"",ROUND(K337*INDEX(Lieferanten!$C$6:$C$205,MATCH(E337,Lieferanten!$A$6:$A$205,0)),2))</f>
        <v/>
      </c>
      <c r="Q337" s="10" t="n"/>
      <c r="R337" s="12" t="n"/>
      <c r="S337" s="11" t="n"/>
      <c r="T337" s="14">
        <f>IF(H337="","",IF(U337="bezahlt",0,K337-N(R337)))</f>
        <v/>
      </c>
      <c r="U337" s="16">
        <f>IF(H337="","",IF(Q337&lt;&gt;"",IF(OR(R337="",R337&gt;=K337-N(P337)-0.005),"bezahlt","teilbezahlt"),IF(IF(O337="",FALSE,TODAY()&lt;=O337),"Skonto möglich",IF(IF(M337="",FALSE,TODAY()&gt;M337),"überfällig","offen"))))</f>
        <v/>
      </c>
      <c r="V337" s="17">
        <f>IF(H337="","",IF(AND(D337&lt;&gt;"",COUNTIFS(E$7:E$506,E337,D$7:D$506,D337)&gt;1),"doppelt erfasst?",IF(AND(W337="ja",Y337=""),"XML-Datei ablegen",IF(X337&lt;&gt;"ja","Pflichtangaben prüfen",""))))</f>
        <v/>
      </c>
      <c r="W337" s="18" t="n"/>
      <c r="X337" s="18" t="n"/>
      <c r="Y337" s="11" t="n"/>
    </row>
    <row r="338">
      <c r="A338" s="9">
        <f>IF(E338="","",COUNTA(E$7:E338))</f>
        <v/>
      </c>
      <c r="B338" s="10" t="n"/>
      <c r="C338" s="10" t="n"/>
      <c r="D338" s="11" t="n"/>
      <c r="E338" s="11" t="n"/>
      <c r="F338" s="11" t="n"/>
      <c r="G338" s="11" t="n"/>
      <c r="H338" s="12" t="n"/>
      <c r="I338" s="13" t="n"/>
      <c r="J338" s="14">
        <f>IF(H338="","",ROUND(H338*I338,2))</f>
        <v/>
      </c>
      <c r="K338" s="14">
        <f>IF(H338="","",H338+N(J338))</f>
        <v/>
      </c>
      <c r="L338" s="9">
        <f>IF(E338="","",IFERROR(IF(INDEX(Lieferanten!$B$6:$B$205,MATCH(E338,Lieferanten!$A$6:$A$205,0))="",Einstellungen!$A$5,INDEX(Lieferanten!$B$6:$B$205,MATCH(E338,Lieferanten!$A$6:$A$205,0))),Einstellungen!$A$5))</f>
        <v/>
      </c>
      <c r="M338" s="15">
        <f>IF(C338="","",IF(N338&lt;&gt;"",N338,C338+L338))</f>
        <v/>
      </c>
      <c r="N338" s="10" t="n"/>
      <c r="O338" s="15">
        <f>IF(C338="","",IFERROR(IF(OR(INDEX(Lieferanten!$C$6:$C$205,MATCH(E338,Lieferanten!$A$6:$A$205,0))="",INDEX(Lieferanten!$D$6:$D$205,MATCH(E338,Lieferanten!$A$6:$A$205,0))=""),"",C338+INDEX(Lieferanten!$D$6:$D$205,MATCH(E338,Lieferanten!$A$6:$A$205,0))),""))</f>
        <v/>
      </c>
      <c r="P338" s="14">
        <f>IF(OR(H338="",O338=""),"",ROUND(K338*INDEX(Lieferanten!$C$6:$C$205,MATCH(E338,Lieferanten!$A$6:$A$205,0)),2))</f>
        <v/>
      </c>
      <c r="Q338" s="10" t="n"/>
      <c r="R338" s="12" t="n"/>
      <c r="S338" s="11" t="n"/>
      <c r="T338" s="14">
        <f>IF(H338="","",IF(U338="bezahlt",0,K338-N(R338)))</f>
        <v/>
      </c>
      <c r="U338" s="16">
        <f>IF(H338="","",IF(Q338&lt;&gt;"",IF(OR(R338="",R338&gt;=K338-N(P338)-0.005),"bezahlt","teilbezahlt"),IF(IF(O338="",FALSE,TODAY()&lt;=O338),"Skonto möglich",IF(IF(M338="",FALSE,TODAY()&gt;M338),"überfällig","offen"))))</f>
        <v/>
      </c>
      <c r="V338" s="17">
        <f>IF(H338="","",IF(AND(D338&lt;&gt;"",COUNTIFS(E$7:E$506,E338,D$7:D$506,D338)&gt;1),"doppelt erfasst?",IF(AND(W338="ja",Y338=""),"XML-Datei ablegen",IF(X338&lt;&gt;"ja","Pflichtangaben prüfen",""))))</f>
        <v/>
      </c>
      <c r="W338" s="18" t="n"/>
      <c r="X338" s="18" t="n"/>
      <c r="Y338" s="11" t="n"/>
    </row>
    <row r="339">
      <c r="A339" s="9">
        <f>IF(E339="","",COUNTA(E$7:E339))</f>
        <v/>
      </c>
      <c r="B339" s="10" t="n"/>
      <c r="C339" s="10" t="n"/>
      <c r="D339" s="11" t="n"/>
      <c r="E339" s="11" t="n"/>
      <c r="F339" s="11" t="n"/>
      <c r="G339" s="11" t="n"/>
      <c r="H339" s="12" t="n"/>
      <c r="I339" s="13" t="n"/>
      <c r="J339" s="14">
        <f>IF(H339="","",ROUND(H339*I339,2))</f>
        <v/>
      </c>
      <c r="K339" s="14">
        <f>IF(H339="","",H339+N(J339))</f>
        <v/>
      </c>
      <c r="L339" s="9">
        <f>IF(E339="","",IFERROR(IF(INDEX(Lieferanten!$B$6:$B$205,MATCH(E339,Lieferanten!$A$6:$A$205,0))="",Einstellungen!$A$5,INDEX(Lieferanten!$B$6:$B$205,MATCH(E339,Lieferanten!$A$6:$A$205,0))),Einstellungen!$A$5))</f>
        <v/>
      </c>
      <c r="M339" s="15">
        <f>IF(C339="","",IF(N339&lt;&gt;"",N339,C339+L339))</f>
        <v/>
      </c>
      <c r="N339" s="10" t="n"/>
      <c r="O339" s="15">
        <f>IF(C339="","",IFERROR(IF(OR(INDEX(Lieferanten!$C$6:$C$205,MATCH(E339,Lieferanten!$A$6:$A$205,0))="",INDEX(Lieferanten!$D$6:$D$205,MATCH(E339,Lieferanten!$A$6:$A$205,0))=""),"",C339+INDEX(Lieferanten!$D$6:$D$205,MATCH(E339,Lieferanten!$A$6:$A$205,0))),""))</f>
        <v/>
      </c>
      <c r="P339" s="14">
        <f>IF(OR(H339="",O339=""),"",ROUND(K339*INDEX(Lieferanten!$C$6:$C$205,MATCH(E339,Lieferanten!$A$6:$A$205,0)),2))</f>
        <v/>
      </c>
      <c r="Q339" s="10" t="n"/>
      <c r="R339" s="12" t="n"/>
      <c r="S339" s="11" t="n"/>
      <c r="T339" s="14">
        <f>IF(H339="","",IF(U339="bezahlt",0,K339-N(R339)))</f>
        <v/>
      </c>
      <c r="U339" s="16">
        <f>IF(H339="","",IF(Q339&lt;&gt;"",IF(OR(R339="",R339&gt;=K339-N(P339)-0.005),"bezahlt","teilbezahlt"),IF(IF(O339="",FALSE,TODAY()&lt;=O339),"Skonto möglich",IF(IF(M339="",FALSE,TODAY()&gt;M339),"überfällig","offen"))))</f>
        <v/>
      </c>
      <c r="V339" s="17">
        <f>IF(H339="","",IF(AND(D339&lt;&gt;"",COUNTIFS(E$7:E$506,E339,D$7:D$506,D339)&gt;1),"doppelt erfasst?",IF(AND(W339="ja",Y339=""),"XML-Datei ablegen",IF(X339&lt;&gt;"ja","Pflichtangaben prüfen",""))))</f>
        <v/>
      </c>
      <c r="W339" s="18" t="n"/>
      <c r="X339" s="18" t="n"/>
      <c r="Y339" s="11" t="n"/>
    </row>
    <row r="340">
      <c r="A340" s="9">
        <f>IF(E340="","",COUNTA(E$7:E340))</f>
        <v/>
      </c>
      <c r="B340" s="10" t="n"/>
      <c r="C340" s="10" t="n"/>
      <c r="D340" s="11" t="n"/>
      <c r="E340" s="11" t="n"/>
      <c r="F340" s="11" t="n"/>
      <c r="G340" s="11" t="n"/>
      <c r="H340" s="12" t="n"/>
      <c r="I340" s="13" t="n"/>
      <c r="J340" s="14">
        <f>IF(H340="","",ROUND(H340*I340,2))</f>
        <v/>
      </c>
      <c r="K340" s="14">
        <f>IF(H340="","",H340+N(J340))</f>
        <v/>
      </c>
      <c r="L340" s="9">
        <f>IF(E340="","",IFERROR(IF(INDEX(Lieferanten!$B$6:$B$205,MATCH(E340,Lieferanten!$A$6:$A$205,0))="",Einstellungen!$A$5,INDEX(Lieferanten!$B$6:$B$205,MATCH(E340,Lieferanten!$A$6:$A$205,0))),Einstellungen!$A$5))</f>
        <v/>
      </c>
      <c r="M340" s="15">
        <f>IF(C340="","",IF(N340&lt;&gt;"",N340,C340+L340))</f>
        <v/>
      </c>
      <c r="N340" s="10" t="n"/>
      <c r="O340" s="15">
        <f>IF(C340="","",IFERROR(IF(OR(INDEX(Lieferanten!$C$6:$C$205,MATCH(E340,Lieferanten!$A$6:$A$205,0))="",INDEX(Lieferanten!$D$6:$D$205,MATCH(E340,Lieferanten!$A$6:$A$205,0))=""),"",C340+INDEX(Lieferanten!$D$6:$D$205,MATCH(E340,Lieferanten!$A$6:$A$205,0))),""))</f>
        <v/>
      </c>
      <c r="P340" s="14">
        <f>IF(OR(H340="",O340=""),"",ROUND(K340*INDEX(Lieferanten!$C$6:$C$205,MATCH(E340,Lieferanten!$A$6:$A$205,0)),2))</f>
        <v/>
      </c>
      <c r="Q340" s="10" t="n"/>
      <c r="R340" s="12" t="n"/>
      <c r="S340" s="11" t="n"/>
      <c r="T340" s="14">
        <f>IF(H340="","",IF(U340="bezahlt",0,K340-N(R340)))</f>
        <v/>
      </c>
      <c r="U340" s="16">
        <f>IF(H340="","",IF(Q340&lt;&gt;"",IF(OR(R340="",R340&gt;=K340-N(P340)-0.005),"bezahlt","teilbezahlt"),IF(IF(O340="",FALSE,TODAY()&lt;=O340),"Skonto möglich",IF(IF(M340="",FALSE,TODAY()&gt;M340),"überfällig","offen"))))</f>
        <v/>
      </c>
      <c r="V340" s="17">
        <f>IF(H340="","",IF(AND(D340&lt;&gt;"",COUNTIFS(E$7:E$506,E340,D$7:D$506,D340)&gt;1),"doppelt erfasst?",IF(AND(W340="ja",Y340=""),"XML-Datei ablegen",IF(X340&lt;&gt;"ja","Pflichtangaben prüfen",""))))</f>
        <v/>
      </c>
      <c r="W340" s="18" t="n"/>
      <c r="X340" s="18" t="n"/>
      <c r="Y340" s="11" t="n"/>
    </row>
    <row r="341">
      <c r="A341" s="9">
        <f>IF(E341="","",COUNTA(E$7:E341))</f>
        <v/>
      </c>
      <c r="B341" s="10" t="n"/>
      <c r="C341" s="10" t="n"/>
      <c r="D341" s="11" t="n"/>
      <c r="E341" s="11" t="n"/>
      <c r="F341" s="11" t="n"/>
      <c r="G341" s="11" t="n"/>
      <c r="H341" s="12" t="n"/>
      <c r="I341" s="13" t="n"/>
      <c r="J341" s="14">
        <f>IF(H341="","",ROUND(H341*I341,2))</f>
        <v/>
      </c>
      <c r="K341" s="14">
        <f>IF(H341="","",H341+N(J341))</f>
        <v/>
      </c>
      <c r="L341" s="9">
        <f>IF(E341="","",IFERROR(IF(INDEX(Lieferanten!$B$6:$B$205,MATCH(E341,Lieferanten!$A$6:$A$205,0))="",Einstellungen!$A$5,INDEX(Lieferanten!$B$6:$B$205,MATCH(E341,Lieferanten!$A$6:$A$205,0))),Einstellungen!$A$5))</f>
        <v/>
      </c>
      <c r="M341" s="15">
        <f>IF(C341="","",IF(N341&lt;&gt;"",N341,C341+L341))</f>
        <v/>
      </c>
      <c r="N341" s="10" t="n"/>
      <c r="O341" s="15">
        <f>IF(C341="","",IFERROR(IF(OR(INDEX(Lieferanten!$C$6:$C$205,MATCH(E341,Lieferanten!$A$6:$A$205,0))="",INDEX(Lieferanten!$D$6:$D$205,MATCH(E341,Lieferanten!$A$6:$A$205,0))=""),"",C341+INDEX(Lieferanten!$D$6:$D$205,MATCH(E341,Lieferanten!$A$6:$A$205,0))),""))</f>
        <v/>
      </c>
      <c r="P341" s="14">
        <f>IF(OR(H341="",O341=""),"",ROUND(K341*INDEX(Lieferanten!$C$6:$C$205,MATCH(E341,Lieferanten!$A$6:$A$205,0)),2))</f>
        <v/>
      </c>
      <c r="Q341" s="10" t="n"/>
      <c r="R341" s="12" t="n"/>
      <c r="S341" s="11" t="n"/>
      <c r="T341" s="14">
        <f>IF(H341="","",IF(U341="bezahlt",0,K341-N(R341)))</f>
        <v/>
      </c>
      <c r="U341" s="16">
        <f>IF(H341="","",IF(Q341&lt;&gt;"",IF(OR(R341="",R341&gt;=K341-N(P341)-0.005),"bezahlt","teilbezahlt"),IF(IF(O341="",FALSE,TODAY()&lt;=O341),"Skonto möglich",IF(IF(M341="",FALSE,TODAY()&gt;M341),"überfällig","offen"))))</f>
        <v/>
      </c>
      <c r="V341" s="17">
        <f>IF(H341="","",IF(AND(D341&lt;&gt;"",COUNTIFS(E$7:E$506,E341,D$7:D$506,D341)&gt;1),"doppelt erfasst?",IF(AND(W341="ja",Y341=""),"XML-Datei ablegen",IF(X341&lt;&gt;"ja","Pflichtangaben prüfen",""))))</f>
        <v/>
      </c>
      <c r="W341" s="18" t="n"/>
      <c r="X341" s="18" t="n"/>
      <c r="Y341" s="11" t="n"/>
    </row>
    <row r="342">
      <c r="A342" s="9">
        <f>IF(E342="","",COUNTA(E$7:E342))</f>
        <v/>
      </c>
      <c r="B342" s="10" t="n"/>
      <c r="C342" s="10" t="n"/>
      <c r="D342" s="11" t="n"/>
      <c r="E342" s="11" t="n"/>
      <c r="F342" s="11" t="n"/>
      <c r="G342" s="11" t="n"/>
      <c r="H342" s="12" t="n"/>
      <c r="I342" s="13" t="n"/>
      <c r="J342" s="14">
        <f>IF(H342="","",ROUND(H342*I342,2))</f>
        <v/>
      </c>
      <c r="K342" s="14">
        <f>IF(H342="","",H342+N(J342))</f>
        <v/>
      </c>
      <c r="L342" s="9">
        <f>IF(E342="","",IFERROR(IF(INDEX(Lieferanten!$B$6:$B$205,MATCH(E342,Lieferanten!$A$6:$A$205,0))="",Einstellungen!$A$5,INDEX(Lieferanten!$B$6:$B$205,MATCH(E342,Lieferanten!$A$6:$A$205,0))),Einstellungen!$A$5))</f>
        <v/>
      </c>
      <c r="M342" s="15">
        <f>IF(C342="","",IF(N342&lt;&gt;"",N342,C342+L342))</f>
        <v/>
      </c>
      <c r="N342" s="10" t="n"/>
      <c r="O342" s="15">
        <f>IF(C342="","",IFERROR(IF(OR(INDEX(Lieferanten!$C$6:$C$205,MATCH(E342,Lieferanten!$A$6:$A$205,0))="",INDEX(Lieferanten!$D$6:$D$205,MATCH(E342,Lieferanten!$A$6:$A$205,0))=""),"",C342+INDEX(Lieferanten!$D$6:$D$205,MATCH(E342,Lieferanten!$A$6:$A$205,0))),""))</f>
        <v/>
      </c>
      <c r="P342" s="14">
        <f>IF(OR(H342="",O342=""),"",ROUND(K342*INDEX(Lieferanten!$C$6:$C$205,MATCH(E342,Lieferanten!$A$6:$A$205,0)),2))</f>
        <v/>
      </c>
      <c r="Q342" s="10" t="n"/>
      <c r="R342" s="12" t="n"/>
      <c r="S342" s="11" t="n"/>
      <c r="T342" s="14">
        <f>IF(H342="","",IF(U342="bezahlt",0,K342-N(R342)))</f>
        <v/>
      </c>
      <c r="U342" s="16">
        <f>IF(H342="","",IF(Q342&lt;&gt;"",IF(OR(R342="",R342&gt;=K342-N(P342)-0.005),"bezahlt","teilbezahlt"),IF(IF(O342="",FALSE,TODAY()&lt;=O342),"Skonto möglich",IF(IF(M342="",FALSE,TODAY()&gt;M342),"überfällig","offen"))))</f>
        <v/>
      </c>
      <c r="V342" s="17">
        <f>IF(H342="","",IF(AND(D342&lt;&gt;"",COUNTIFS(E$7:E$506,E342,D$7:D$506,D342)&gt;1),"doppelt erfasst?",IF(AND(W342="ja",Y342=""),"XML-Datei ablegen",IF(X342&lt;&gt;"ja","Pflichtangaben prüfen",""))))</f>
        <v/>
      </c>
      <c r="W342" s="18" t="n"/>
      <c r="X342" s="18" t="n"/>
      <c r="Y342" s="11" t="n"/>
    </row>
    <row r="343">
      <c r="A343" s="9">
        <f>IF(E343="","",COUNTA(E$7:E343))</f>
        <v/>
      </c>
      <c r="B343" s="10" t="n"/>
      <c r="C343" s="10" t="n"/>
      <c r="D343" s="11" t="n"/>
      <c r="E343" s="11" t="n"/>
      <c r="F343" s="11" t="n"/>
      <c r="G343" s="11" t="n"/>
      <c r="H343" s="12" t="n"/>
      <c r="I343" s="13" t="n"/>
      <c r="J343" s="14">
        <f>IF(H343="","",ROUND(H343*I343,2))</f>
        <v/>
      </c>
      <c r="K343" s="14">
        <f>IF(H343="","",H343+N(J343))</f>
        <v/>
      </c>
      <c r="L343" s="9">
        <f>IF(E343="","",IFERROR(IF(INDEX(Lieferanten!$B$6:$B$205,MATCH(E343,Lieferanten!$A$6:$A$205,0))="",Einstellungen!$A$5,INDEX(Lieferanten!$B$6:$B$205,MATCH(E343,Lieferanten!$A$6:$A$205,0))),Einstellungen!$A$5))</f>
        <v/>
      </c>
      <c r="M343" s="15">
        <f>IF(C343="","",IF(N343&lt;&gt;"",N343,C343+L343))</f>
        <v/>
      </c>
      <c r="N343" s="10" t="n"/>
      <c r="O343" s="15">
        <f>IF(C343="","",IFERROR(IF(OR(INDEX(Lieferanten!$C$6:$C$205,MATCH(E343,Lieferanten!$A$6:$A$205,0))="",INDEX(Lieferanten!$D$6:$D$205,MATCH(E343,Lieferanten!$A$6:$A$205,0))=""),"",C343+INDEX(Lieferanten!$D$6:$D$205,MATCH(E343,Lieferanten!$A$6:$A$205,0))),""))</f>
        <v/>
      </c>
      <c r="P343" s="14">
        <f>IF(OR(H343="",O343=""),"",ROUND(K343*INDEX(Lieferanten!$C$6:$C$205,MATCH(E343,Lieferanten!$A$6:$A$205,0)),2))</f>
        <v/>
      </c>
      <c r="Q343" s="10" t="n"/>
      <c r="R343" s="12" t="n"/>
      <c r="S343" s="11" t="n"/>
      <c r="T343" s="14">
        <f>IF(H343="","",IF(U343="bezahlt",0,K343-N(R343)))</f>
        <v/>
      </c>
      <c r="U343" s="16">
        <f>IF(H343="","",IF(Q343&lt;&gt;"",IF(OR(R343="",R343&gt;=K343-N(P343)-0.005),"bezahlt","teilbezahlt"),IF(IF(O343="",FALSE,TODAY()&lt;=O343),"Skonto möglich",IF(IF(M343="",FALSE,TODAY()&gt;M343),"überfällig","offen"))))</f>
        <v/>
      </c>
      <c r="V343" s="17">
        <f>IF(H343="","",IF(AND(D343&lt;&gt;"",COUNTIFS(E$7:E$506,E343,D$7:D$506,D343)&gt;1),"doppelt erfasst?",IF(AND(W343="ja",Y343=""),"XML-Datei ablegen",IF(X343&lt;&gt;"ja","Pflichtangaben prüfen",""))))</f>
        <v/>
      </c>
      <c r="W343" s="18" t="n"/>
      <c r="X343" s="18" t="n"/>
      <c r="Y343" s="11" t="n"/>
    </row>
    <row r="344">
      <c r="A344" s="9">
        <f>IF(E344="","",COUNTA(E$7:E344))</f>
        <v/>
      </c>
      <c r="B344" s="10" t="n"/>
      <c r="C344" s="10" t="n"/>
      <c r="D344" s="11" t="n"/>
      <c r="E344" s="11" t="n"/>
      <c r="F344" s="11" t="n"/>
      <c r="G344" s="11" t="n"/>
      <c r="H344" s="12" t="n"/>
      <c r="I344" s="13" t="n"/>
      <c r="J344" s="14">
        <f>IF(H344="","",ROUND(H344*I344,2))</f>
        <v/>
      </c>
      <c r="K344" s="14">
        <f>IF(H344="","",H344+N(J344))</f>
        <v/>
      </c>
      <c r="L344" s="9">
        <f>IF(E344="","",IFERROR(IF(INDEX(Lieferanten!$B$6:$B$205,MATCH(E344,Lieferanten!$A$6:$A$205,0))="",Einstellungen!$A$5,INDEX(Lieferanten!$B$6:$B$205,MATCH(E344,Lieferanten!$A$6:$A$205,0))),Einstellungen!$A$5))</f>
        <v/>
      </c>
      <c r="M344" s="15">
        <f>IF(C344="","",IF(N344&lt;&gt;"",N344,C344+L344))</f>
        <v/>
      </c>
      <c r="N344" s="10" t="n"/>
      <c r="O344" s="15">
        <f>IF(C344="","",IFERROR(IF(OR(INDEX(Lieferanten!$C$6:$C$205,MATCH(E344,Lieferanten!$A$6:$A$205,0))="",INDEX(Lieferanten!$D$6:$D$205,MATCH(E344,Lieferanten!$A$6:$A$205,0))=""),"",C344+INDEX(Lieferanten!$D$6:$D$205,MATCH(E344,Lieferanten!$A$6:$A$205,0))),""))</f>
        <v/>
      </c>
      <c r="P344" s="14">
        <f>IF(OR(H344="",O344=""),"",ROUND(K344*INDEX(Lieferanten!$C$6:$C$205,MATCH(E344,Lieferanten!$A$6:$A$205,0)),2))</f>
        <v/>
      </c>
      <c r="Q344" s="10" t="n"/>
      <c r="R344" s="12" t="n"/>
      <c r="S344" s="11" t="n"/>
      <c r="T344" s="14">
        <f>IF(H344="","",IF(U344="bezahlt",0,K344-N(R344)))</f>
        <v/>
      </c>
      <c r="U344" s="16">
        <f>IF(H344="","",IF(Q344&lt;&gt;"",IF(OR(R344="",R344&gt;=K344-N(P344)-0.005),"bezahlt","teilbezahlt"),IF(IF(O344="",FALSE,TODAY()&lt;=O344),"Skonto möglich",IF(IF(M344="",FALSE,TODAY()&gt;M344),"überfällig","offen"))))</f>
        <v/>
      </c>
      <c r="V344" s="17">
        <f>IF(H344="","",IF(AND(D344&lt;&gt;"",COUNTIFS(E$7:E$506,E344,D$7:D$506,D344)&gt;1),"doppelt erfasst?",IF(AND(W344="ja",Y344=""),"XML-Datei ablegen",IF(X344&lt;&gt;"ja","Pflichtangaben prüfen",""))))</f>
        <v/>
      </c>
      <c r="W344" s="18" t="n"/>
      <c r="X344" s="18" t="n"/>
      <c r="Y344" s="11" t="n"/>
    </row>
    <row r="345">
      <c r="A345" s="9">
        <f>IF(E345="","",COUNTA(E$7:E345))</f>
        <v/>
      </c>
      <c r="B345" s="10" t="n"/>
      <c r="C345" s="10" t="n"/>
      <c r="D345" s="11" t="n"/>
      <c r="E345" s="11" t="n"/>
      <c r="F345" s="11" t="n"/>
      <c r="G345" s="11" t="n"/>
      <c r="H345" s="12" t="n"/>
      <c r="I345" s="13" t="n"/>
      <c r="J345" s="14">
        <f>IF(H345="","",ROUND(H345*I345,2))</f>
        <v/>
      </c>
      <c r="K345" s="14">
        <f>IF(H345="","",H345+N(J345))</f>
        <v/>
      </c>
      <c r="L345" s="9">
        <f>IF(E345="","",IFERROR(IF(INDEX(Lieferanten!$B$6:$B$205,MATCH(E345,Lieferanten!$A$6:$A$205,0))="",Einstellungen!$A$5,INDEX(Lieferanten!$B$6:$B$205,MATCH(E345,Lieferanten!$A$6:$A$205,0))),Einstellungen!$A$5))</f>
        <v/>
      </c>
      <c r="M345" s="15">
        <f>IF(C345="","",IF(N345&lt;&gt;"",N345,C345+L345))</f>
        <v/>
      </c>
      <c r="N345" s="10" t="n"/>
      <c r="O345" s="15">
        <f>IF(C345="","",IFERROR(IF(OR(INDEX(Lieferanten!$C$6:$C$205,MATCH(E345,Lieferanten!$A$6:$A$205,0))="",INDEX(Lieferanten!$D$6:$D$205,MATCH(E345,Lieferanten!$A$6:$A$205,0))=""),"",C345+INDEX(Lieferanten!$D$6:$D$205,MATCH(E345,Lieferanten!$A$6:$A$205,0))),""))</f>
        <v/>
      </c>
      <c r="P345" s="14">
        <f>IF(OR(H345="",O345=""),"",ROUND(K345*INDEX(Lieferanten!$C$6:$C$205,MATCH(E345,Lieferanten!$A$6:$A$205,0)),2))</f>
        <v/>
      </c>
      <c r="Q345" s="10" t="n"/>
      <c r="R345" s="12" t="n"/>
      <c r="S345" s="11" t="n"/>
      <c r="T345" s="14">
        <f>IF(H345="","",IF(U345="bezahlt",0,K345-N(R345)))</f>
        <v/>
      </c>
      <c r="U345" s="16">
        <f>IF(H345="","",IF(Q345&lt;&gt;"",IF(OR(R345="",R345&gt;=K345-N(P345)-0.005),"bezahlt","teilbezahlt"),IF(IF(O345="",FALSE,TODAY()&lt;=O345),"Skonto möglich",IF(IF(M345="",FALSE,TODAY()&gt;M345),"überfällig","offen"))))</f>
        <v/>
      </c>
      <c r="V345" s="17">
        <f>IF(H345="","",IF(AND(D345&lt;&gt;"",COUNTIFS(E$7:E$506,E345,D$7:D$506,D345)&gt;1),"doppelt erfasst?",IF(AND(W345="ja",Y345=""),"XML-Datei ablegen",IF(X345&lt;&gt;"ja","Pflichtangaben prüfen",""))))</f>
        <v/>
      </c>
      <c r="W345" s="18" t="n"/>
      <c r="X345" s="18" t="n"/>
      <c r="Y345" s="11" t="n"/>
    </row>
    <row r="346">
      <c r="A346" s="9">
        <f>IF(E346="","",COUNTA(E$7:E346))</f>
        <v/>
      </c>
      <c r="B346" s="10" t="n"/>
      <c r="C346" s="10" t="n"/>
      <c r="D346" s="11" t="n"/>
      <c r="E346" s="11" t="n"/>
      <c r="F346" s="11" t="n"/>
      <c r="G346" s="11" t="n"/>
      <c r="H346" s="12" t="n"/>
      <c r="I346" s="13" t="n"/>
      <c r="J346" s="14">
        <f>IF(H346="","",ROUND(H346*I346,2))</f>
        <v/>
      </c>
      <c r="K346" s="14">
        <f>IF(H346="","",H346+N(J346))</f>
        <v/>
      </c>
      <c r="L346" s="9">
        <f>IF(E346="","",IFERROR(IF(INDEX(Lieferanten!$B$6:$B$205,MATCH(E346,Lieferanten!$A$6:$A$205,0))="",Einstellungen!$A$5,INDEX(Lieferanten!$B$6:$B$205,MATCH(E346,Lieferanten!$A$6:$A$205,0))),Einstellungen!$A$5))</f>
        <v/>
      </c>
      <c r="M346" s="15">
        <f>IF(C346="","",IF(N346&lt;&gt;"",N346,C346+L346))</f>
        <v/>
      </c>
      <c r="N346" s="10" t="n"/>
      <c r="O346" s="15">
        <f>IF(C346="","",IFERROR(IF(OR(INDEX(Lieferanten!$C$6:$C$205,MATCH(E346,Lieferanten!$A$6:$A$205,0))="",INDEX(Lieferanten!$D$6:$D$205,MATCH(E346,Lieferanten!$A$6:$A$205,0))=""),"",C346+INDEX(Lieferanten!$D$6:$D$205,MATCH(E346,Lieferanten!$A$6:$A$205,0))),""))</f>
        <v/>
      </c>
      <c r="P346" s="14">
        <f>IF(OR(H346="",O346=""),"",ROUND(K346*INDEX(Lieferanten!$C$6:$C$205,MATCH(E346,Lieferanten!$A$6:$A$205,0)),2))</f>
        <v/>
      </c>
      <c r="Q346" s="10" t="n"/>
      <c r="R346" s="12" t="n"/>
      <c r="S346" s="11" t="n"/>
      <c r="T346" s="14">
        <f>IF(H346="","",IF(U346="bezahlt",0,K346-N(R346)))</f>
        <v/>
      </c>
      <c r="U346" s="16">
        <f>IF(H346="","",IF(Q346&lt;&gt;"",IF(OR(R346="",R346&gt;=K346-N(P346)-0.005),"bezahlt","teilbezahlt"),IF(IF(O346="",FALSE,TODAY()&lt;=O346),"Skonto möglich",IF(IF(M346="",FALSE,TODAY()&gt;M346),"überfällig","offen"))))</f>
        <v/>
      </c>
      <c r="V346" s="17">
        <f>IF(H346="","",IF(AND(D346&lt;&gt;"",COUNTIFS(E$7:E$506,E346,D$7:D$506,D346)&gt;1),"doppelt erfasst?",IF(AND(W346="ja",Y346=""),"XML-Datei ablegen",IF(X346&lt;&gt;"ja","Pflichtangaben prüfen",""))))</f>
        <v/>
      </c>
      <c r="W346" s="18" t="n"/>
      <c r="X346" s="18" t="n"/>
      <c r="Y346" s="11" t="n"/>
    </row>
    <row r="347">
      <c r="A347" s="9">
        <f>IF(E347="","",COUNTA(E$7:E347))</f>
        <v/>
      </c>
      <c r="B347" s="10" t="n"/>
      <c r="C347" s="10" t="n"/>
      <c r="D347" s="11" t="n"/>
      <c r="E347" s="11" t="n"/>
      <c r="F347" s="11" t="n"/>
      <c r="G347" s="11" t="n"/>
      <c r="H347" s="12" t="n"/>
      <c r="I347" s="13" t="n"/>
      <c r="J347" s="14">
        <f>IF(H347="","",ROUND(H347*I347,2))</f>
        <v/>
      </c>
      <c r="K347" s="14">
        <f>IF(H347="","",H347+N(J347))</f>
        <v/>
      </c>
      <c r="L347" s="9">
        <f>IF(E347="","",IFERROR(IF(INDEX(Lieferanten!$B$6:$B$205,MATCH(E347,Lieferanten!$A$6:$A$205,0))="",Einstellungen!$A$5,INDEX(Lieferanten!$B$6:$B$205,MATCH(E347,Lieferanten!$A$6:$A$205,0))),Einstellungen!$A$5))</f>
        <v/>
      </c>
      <c r="M347" s="15">
        <f>IF(C347="","",IF(N347&lt;&gt;"",N347,C347+L347))</f>
        <v/>
      </c>
      <c r="N347" s="10" t="n"/>
      <c r="O347" s="15">
        <f>IF(C347="","",IFERROR(IF(OR(INDEX(Lieferanten!$C$6:$C$205,MATCH(E347,Lieferanten!$A$6:$A$205,0))="",INDEX(Lieferanten!$D$6:$D$205,MATCH(E347,Lieferanten!$A$6:$A$205,0))=""),"",C347+INDEX(Lieferanten!$D$6:$D$205,MATCH(E347,Lieferanten!$A$6:$A$205,0))),""))</f>
        <v/>
      </c>
      <c r="P347" s="14">
        <f>IF(OR(H347="",O347=""),"",ROUND(K347*INDEX(Lieferanten!$C$6:$C$205,MATCH(E347,Lieferanten!$A$6:$A$205,0)),2))</f>
        <v/>
      </c>
      <c r="Q347" s="10" t="n"/>
      <c r="R347" s="12" t="n"/>
      <c r="S347" s="11" t="n"/>
      <c r="T347" s="14">
        <f>IF(H347="","",IF(U347="bezahlt",0,K347-N(R347)))</f>
        <v/>
      </c>
      <c r="U347" s="16">
        <f>IF(H347="","",IF(Q347&lt;&gt;"",IF(OR(R347="",R347&gt;=K347-N(P347)-0.005),"bezahlt","teilbezahlt"),IF(IF(O347="",FALSE,TODAY()&lt;=O347),"Skonto möglich",IF(IF(M347="",FALSE,TODAY()&gt;M347),"überfällig","offen"))))</f>
        <v/>
      </c>
      <c r="V347" s="17">
        <f>IF(H347="","",IF(AND(D347&lt;&gt;"",COUNTIFS(E$7:E$506,E347,D$7:D$506,D347)&gt;1),"doppelt erfasst?",IF(AND(W347="ja",Y347=""),"XML-Datei ablegen",IF(X347&lt;&gt;"ja","Pflichtangaben prüfen",""))))</f>
        <v/>
      </c>
      <c r="W347" s="18" t="n"/>
      <c r="X347" s="18" t="n"/>
      <c r="Y347" s="11" t="n"/>
    </row>
    <row r="348">
      <c r="A348" s="9">
        <f>IF(E348="","",COUNTA(E$7:E348))</f>
        <v/>
      </c>
      <c r="B348" s="10" t="n"/>
      <c r="C348" s="10" t="n"/>
      <c r="D348" s="11" t="n"/>
      <c r="E348" s="11" t="n"/>
      <c r="F348" s="11" t="n"/>
      <c r="G348" s="11" t="n"/>
      <c r="H348" s="12" t="n"/>
      <c r="I348" s="13" t="n"/>
      <c r="J348" s="14">
        <f>IF(H348="","",ROUND(H348*I348,2))</f>
        <v/>
      </c>
      <c r="K348" s="14">
        <f>IF(H348="","",H348+N(J348))</f>
        <v/>
      </c>
      <c r="L348" s="9">
        <f>IF(E348="","",IFERROR(IF(INDEX(Lieferanten!$B$6:$B$205,MATCH(E348,Lieferanten!$A$6:$A$205,0))="",Einstellungen!$A$5,INDEX(Lieferanten!$B$6:$B$205,MATCH(E348,Lieferanten!$A$6:$A$205,0))),Einstellungen!$A$5))</f>
        <v/>
      </c>
      <c r="M348" s="15">
        <f>IF(C348="","",IF(N348&lt;&gt;"",N348,C348+L348))</f>
        <v/>
      </c>
      <c r="N348" s="10" t="n"/>
      <c r="O348" s="15">
        <f>IF(C348="","",IFERROR(IF(OR(INDEX(Lieferanten!$C$6:$C$205,MATCH(E348,Lieferanten!$A$6:$A$205,0))="",INDEX(Lieferanten!$D$6:$D$205,MATCH(E348,Lieferanten!$A$6:$A$205,0))=""),"",C348+INDEX(Lieferanten!$D$6:$D$205,MATCH(E348,Lieferanten!$A$6:$A$205,0))),""))</f>
        <v/>
      </c>
      <c r="P348" s="14">
        <f>IF(OR(H348="",O348=""),"",ROUND(K348*INDEX(Lieferanten!$C$6:$C$205,MATCH(E348,Lieferanten!$A$6:$A$205,0)),2))</f>
        <v/>
      </c>
      <c r="Q348" s="10" t="n"/>
      <c r="R348" s="12" t="n"/>
      <c r="S348" s="11" t="n"/>
      <c r="T348" s="14">
        <f>IF(H348="","",IF(U348="bezahlt",0,K348-N(R348)))</f>
        <v/>
      </c>
      <c r="U348" s="16">
        <f>IF(H348="","",IF(Q348&lt;&gt;"",IF(OR(R348="",R348&gt;=K348-N(P348)-0.005),"bezahlt","teilbezahlt"),IF(IF(O348="",FALSE,TODAY()&lt;=O348),"Skonto möglich",IF(IF(M348="",FALSE,TODAY()&gt;M348),"überfällig","offen"))))</f>
        <v/>
      </c>
      <c r="V348" s="17">
        <f>IF(H348="","",IF(AND(D348&lt;&gt;"",COUNTIFS(E$7:E$506,E348,D$7:D$506,D348)&gt;1),"doppelt erfasst?",IF(AND(W348="ja",Y348=""),"XML-Datei ablegen",IF(X348&lt;&gt;"ja","Pflichtangaben prüfen",""))))</f>
        <v/>
      </c>
      <c r="W348" s="18" t="n"/>
      <c r="X348" s="18" t="n"/>
      <c r="Y348" s="11" t="n"/>
    </row>
    <row r="349">
      <c r="A349" s="9">
        <f>IF(E349="","",COUNTA(E$7:E349))</f>
        <v/>
      </c>
      <c r="B349" s="10" t="n"/>
      <c r="C349" s="10" t="n"/>
      <c r="D349" s="11" t="n"/>
      <c r="E349" s="11" t="n"/>
      <c r="F349" s="11" t="n"/>
      <c r="G349" s="11" t="n"/>
      <c r="H349" s="12" t="n"/>
      <c r="I349" s="13" t="n"/>
      <c r="J349" s="14">
        <f>IF(H349="","",ROUND(H349*I349,2))</f>
        <v/>
      </c>
      <c r="K349" s="14">
        <f>IF(H349="","",H349+N(J349))</f>
        <v/>
      </c>
      <c r="L349" s="9">
        <f>IF(E349="","",IFERROR(IF(INDEX(Lieferanten!$B$6:$B$205,MATCH(E349,Lieferanten!$A$6:$A$205,0))="",Einstellungen!$A$5,INDEX(Lieferanten!$B$6:$B$205,MATCH(E349,Lieferanten!$A$6:$A$205,0))),Einstellungen!$A$5))</f>
        <v/>
      </c>
      <c r="M349" s="15">
        <f>IF(C349="","",IF(N349&lt;&gt;"",N349,C349+L349))</f>
        <v/>
      </c>
      <c r="N349" s="10" t="n"/>
      <c r="O349" s="15">
        <f>IF(C349="","",IFERROR(IF(OR(INDEX(Lieferanten!$C$6:$C$205,MATCH(E349,Lieferanten!$A$6:$A$205,0))="",INDEX(Lieferanten!$D$6:$D$205,MATCH(E349,Lieferanten!$A$6:$A$205,0))=""),"",C349+INDEX(Lieferanten!$D$6:$D$205,MATCH(E349,Lieferanten!$A$6:$A$205,0))),""))</f>
        <v/>
      </c>
      <c r="P349" s="14">
        <f>IF(OR(H349="",O349=""),"",ROUND(K349*INDEX(Lieferanten!$C$6:$C$205,MATCH(E349,Lieferanten!$A$6:$A$205,0)),2))</f>
        <v/>
      </c>
      <c r="Q349" s="10" t="n"/>
      <c r="R349" s="12" t="n"/>
      <c r="S349" s="11" t="n"/>
      <c r="T349" s="14">
        <f>IF(H349="","",IF(U349="bezahlt",0,K349-N(R349)))</f>
        <v/>
      </c>
      <c r="U349" s="16">
        <f>IF(H349="","",IF(Q349&lt;&gt;"",IF(OR(R349="",R349&gt;=K349-N(P349)-0.005),"bezahlt","teilbezahlt"),IF(IF(O349="",FALSE,TODAY()&lt;=O349),"Skonto möglich",IF(IF(M349="",FALSE,TODAY()&gt;M349),"überfällig","offen"))))</f>
        <v/>
      </c>
      <c r="V349" s="17">
        <f>IF(H349="","",IF(AND(D349&lt;&gt;"",COUNTIFS(E$7:E$506,E349,D$7:D$506,D349)&gt;1),"doppelt erfasst?",IF(AND(W349="ja",Y349=""),"XML-Datei ablegen",IF(X349&lt;&gt;"ja","Pflichtangaben prüfen",""))))</f>
        <v/>
      </c>
      <c r="W349" s="18" t="n"/>
      <c r="X349" s="18" t="n"/>
      <c r="Y349" s="11" t="n"/>
    </row>
    <row r="350">
      <c r="A350" s="9">
        <f>IF(E350="","",COUNTA(E$7:E350))</f>
        <v/>
      </c>
      <c r="B350" s="10" t="n"/>
      <c r="C350" s="10" t="n"/>
      <c r="D350" s="11" t="n"/>
      <c r="E350" s="11" t="n"/>
      <c r="F350" s="11" t="n"/>
      <c r="G350" s="11" t="n"/>
      <c r="H350" s="12" t="n"/>
      <c r="I350" s="13" t="n"/>
      <c r="J350" s="14">
        <f>IF(H350="","",ROUND(H350*I350,2))</f>
        <v/>
      </c>
      <c r="K350" s="14">
        <f>IF(H350="","",H350+N(J350))</f>
        <v/>
      </c>
      <c r="L350" s="9">
        <f>IF(E350="","",IFERROR(IF(INDEX(Lieferanten!$B$6:$B$205,MATCH(E350,Lieferanten!$A$6:$A$205,0))="",Einstellungen!$A$5,INDEX(Lieferanten!$B$6:$B$205,MATCH(E350,Lieferanten!$A$6:$A$205,0))),Einstellungen!$A$5))</f>
        <v/>
      </c>
      <c r="M350" s="15">
        <f>IF(C350="","",IF(N350&lt;&gt;"",N350,C350+L350))</f>
        <v/>
      </c>
      <c r="N350" s="10" t="n"/>
      <c r="O350" s="15">
        <f>IF(C350="","",IFERROR(IF(OR(INDEX(Lieferanten!$C$6:$C$205,MATCH(E350,Lieferanten!$A$6:$A$205,0))="",INDEX(Lieferanten!$D$6:$D$205,MATCH(E350,Lieferanten!$A$6:$A$205,0))=""),"",C350+INDEX(Lieferanten!$D$6:$D$205,MATCH(E350,Lieferanten!$A$6:$A$205,0))),""))</f>
        <v/>
      </c>
      <c r="P350" s="14">
        <f>IF(OR(H350="",O350=""),"",ROUND(K350*INDEX(Lieferanten!$C$6:$C$205,MATCH(E350,Lieferanten!$A$6:$A$205,0)),2))</f>
        <v/>
      </c>
      <c r="Q350" s="10" t="n"/>
      <c r="R350" s="12" t="n"/>
      <c r="S350" s="11" t="n"/>
      <c r="T350" s="14">
        <f>IF(H350="","",IF(U350="bezahlt",0,K350-N(R350)))</f>
        <v/>
      </c>
      <c r="U350" s="16">
        <f>IF(H350="","",IF(Q350&lt;&gt;"",IF(OR(R350="",R350&gt;=K350-N(P350)-0.005),"bezahlt","teilbezahlt"),IF(IF(O350="",FALSE,TODAY()&lt;=O350),"Skonto möglich",IF(IF(M350="",FALSE,TODAY()&gt;M350),"überfällig","offen"))))</f>
        <v/>
      </c>
      <c r="V350" s="17">
        <f>IF(H350="","",IF(AND(D350&lt;&gt;"",COUNTIFS(E$7:E$506,E350,D$7:D$506,D350)&gt;1),"doppelt erfasst?",IF(AND(W350="ja",Y350=""),"XML-Datei ablegen",IF(X350&lt;&gt;"ja","Pflichtangaben prüfen",""))))</f>
        <v/>
      </c>
      <c r="W350" s="18" t="n"/>
      <c r="X350" s="18" t="n"/>
      <c r="Y350" s="11" t="n"/>
    </row>
    <row r="351">
      <c r="A351" s="9">
        <f>IF(E351="","",COUNTA(E$7:E351))</f>
        <v/>
      </c>
      <c r="B351" s="10" t="n"/>
      <c r="C351" s="10" t="n"/>
      <c r="D351" s="11" t="n"/>
      <c r="E351" s="11" t="n"/>
      <c r="F351" s="11" t="n"/>
      <c r="G351" s="11" t="n"/>
      <c r="H351" s="12" t="n"/>
      <c r="I351" s="13" t="n"/>
      <c r="J351" s="14">
        <f>IF(H351="","",ROUND(H351*I351,2))</f>
        <v/>
      </c>
      <c r="K351" s="14">
        <f>IF(H351="","",H351+N(J351))</f>
        <v/>
      </c>
      <c r="L351" s="9">
        <f>IF(E351="","",IFERROR(IF(INDEX(Lieferanten!$B$6:$B$205,MATCH(E351,Lieferanten!$A$6:$A$205,0))="",Einstellungen!$A$5,INDEX(Lieferanten!$B$6:$B$205,MATCH(E351,Lieferanten!$A$6:$A$205,0))),Einstellungen!$A$5))</f>
        <v/>
      </c>
      <c r="M351" s="15">
        <f>IF(C351="","",IF(N351&lt;&gt;"",N351,C351+L351))</f>
        <v/>
      </c>
      <c r="N351" s="10" t="n"/>
      <c r="O351" s="15">
        <f>IF(C351="","",IFERROR(IF(OR(INDEX(Lieferanten!$C$6:$C$205,MATCH(E351,Lieferanten!$A$6:$A$205,0))="",INDEX(Lieferanten!$D$6:$D$205,MATCH(E351,Lieferanten!$A$6:$A$205,0))=""),"",C351+INDEX(Lieferanten!$D$6:$D$205,MATCH(E351,Lieferanten!$A$6:$A$205,0))),""))</f>
        <v/>
      </c>
      <c r="P351" s="14">
        <f>IF(OR(H351="",O351=""),"",ROUND(K351*INDEX(Lieferanten!$C$6:$C$205,MATCH(E351,Lieferanten!$A$6:$A$205,0)),2))</f>
        <v/>
      </c>
      <c r="Q351" s="10" t="n"/>
      <c r="R351" s="12" t="n"/>
      <c r="S351" s="11" t="n"/>
      <c r="T351" s="14">
        <f>IF(H351="","",IF(U351="bezahlt",0,K351-N(R351)))</f>
        <v/>
      </c>
      <c r="U351" s="16">
        <f>IF(H351="","",IF(Q351&lt;&gt;"",IF(OR(R351="",R351&gt;=K351-N(P351)-0.005),"bezahlt","teilbezahlt"),IF(IF(O351="",FALSE,TODAY()&lt;=O351),"Skonto möglich",IF(IF(M351="",FALSE,TODAY()&gt;M351),"überfällig","offen"))))</f>
        <v/>
      </c>
      <c r="V351" s="17">
        <f>IF(H351="","",IF(AND(D351&lt;&gt;"",COUNTIFS(E$7:E$506,E351,D$7:D$506,D351)&gt;1),"doppelt erfasst?",IF(AND(W351="ja",Y351=""),"XML-Datei ablegen",IF(X351&lt;&gt;"ja","Pflichtangaben prüfen",""))))</f>
        <v/>
      </c>
      <c r="W351" s="18" t="n"/>
      <c r="X351" s="18" t="n"/>
      <c r="Y351" s="11" t="n"/>
    </row>
    <row r="352">
      <c r="A352" s="9">
        <f>IF(E352="","",COUNTA(E$7:E352))</f>
        <v/>
      </c>
      <c r="B352" s="10" t="n"/>
      <c r="C352" s="10" t="n"/>
      <c r="D352" s="11" t="n"/>
      <c r="E352" s="11" t="n"/>
      <c r="F352" s="11" t="n"/>
      <c r="G352" s="11" t="n"/>
      <c r="H352" s="12" t="n"/>
      <c r="I352" s="13" t="n"/>
      <c r="J352" s="14">
        <f>IF(H352="","",ROUND(H352*I352,2))</f>
        <v/>
      </c>
      <c r="K352" s="14">
        <f>IF(H352="","",H352+N(J352))</f>
        <v/>
      </c>
      <c r="L352" s="9">
        <f>IF(E352="","",IFERROR(IF(INDEX(Lieferanten!$B$6:$B$205,MATCH(E352,Lieferanten!$A$6:$A$205,0))="",Einstellungen!$A$5,INDEX(Lieferanten!$B$6:$B$205,MATCH(E352,Lieferanten!$A$6:$A$205,0))),Einstellungen!$A$5))</f>
        <v/>
      </c>
      <c r="M352" s="15">
        <f>IF(C352="","",IF(N352&lt;&gt;"",N352,C352+L352))</f>
        <v/>
      </c>
      <c r="N352" s="10" t="n"/>
      <c r="O352" s="15">
        <f>IF(C352="","",IFERROR(IF(OR(INDEX(Lieferanten!$C$6:$C$205,MATCH(E352,Lieferanten!$A$6:$A$205,0))="",INDEX(Lieferanten!$D$6:$D$205,MATCH(E352,Lieferanten!$A$6:$A$205,0))=""),"",C352+INDEX(Lieferanten!$D$6:$D$205,MATCH(E352,Lieferanten!$A$6:$A$205,0))),""))</f>
        <v/>
      </c>
      <c r="P352" s="14">
        <f>IF(OR(H352="",O352=""),"",ROUND(K352*INDEX(Lieferanten!$C$6:$C$205,MATCH(E352,Lieferanten!$A$6:$A$205,0)),2))</f>
        <v/>
      </c>
      <c r="Q352" s="10" t="n"/>
      <c r="R352" s="12" t="n"/>
      <c r="S352" s="11" t="n"/>
      <c r="T352" s="14">
        <f>IF(H352="","",IF(U352="bezahlt",0,K352-N(R352)))</f>
        <v/>
      </c>
      <c r="U352" s="16">
        <f>IF(H352="","",IF(Q352&lt;&gt;"",IF(OR(R352="",R352&gt;=K352-N(P352)-0.005),"bezahlt","teilbezahlt"),IF(IF(O352="",FALSE,TODAY()&lt;=O352),"Skonto möglich",IF(IF(M352="",FALSE,TODAY()&gt;M352),"überfällig","offen"))))</f>
        <v/>
      </c>
      <c r="V352" s="17">
        <f>IF(H352="","",IF(AND(D352&lt;&gt;"",COUNTIFS(E$7:E$506,E352,D$7:D$506,D352)&gt;1),"doppelt erfasst?",IF(AND(W352="ja",Y352=""),"XML-Datei ablegen",IF(X352&lt;&gt;"ja","Pflichtangaben prüfen",""))))</f>
        <v/>
      </c>
      <c r="W352" s="18" t="n"/>
      <c r="X352" s="18" t="n"/>
      <c r="Y352" s="11" t="n"/>
    </row>
    <row r="353">
      <c r="A353" s="9">
        <f>IF(E353="","",COUNTA(E$7:E353))</f>
        <v/>
      </c>
      <c r="B353" s="10" t="n"/>
      <c r="C353" s="10" t="n"/>
      <c r="D353" s="11" t="n"/>
      <c r="E353" s="11" t="n"/>
      <c r="F353" s="11" t="n"/>
      <c r="G353" s="11" t="n"/>
      <c r="H353" s="12" t="n"/>
      <c r="I353" s="13" t="n"/>
      <c r="J353" s="14">
        <f>IF(H353="","",ROUND(H353*I353,2))</f>
        <v/>
      </c>
      <c r="K353" s="14">
        <f>IF(H353="","",H353+N(J353))</f>
        <v/>
      </c>
      <c r="L353" s="9">
        <f>IF(E353="","",IFERROR(IF(INDEX(Lieferanten!$B$6:$B$205,MATCH(E353,Lieferanten!$A$6:$A$205,0))="",Einstellungen!$A$5,INDEX(Lieferanten!$B$6:$B$205,MATCH(E353,Lieferanten!$A$6:$A$205,0))),Einstellungen!$A$5))</f>
        <v/>
      </c>
      <c r="M353" s="15">
        <f>IF(C353="","",IF(N353&lt;&gt;"",N353,C353+L353))</f>
        <v/>
      </c>
      <c r="N353" s="10" t="n"/>
      <c r="O353" s="15">
        <f>IF(C353="","",IFERROR(IF(OR(INDEX(Lieferanten!$C$6:$C$205,MATCH(E353,Lieferanten!$A$6:$A$205,0))="",INDEX(Lieferanten!$D$6:$D$205,MATCH(E353,Lieferanten!$A$6:$A$205,0))=""),"",C353+INDEX(Lieferanten!$D$6:$D$205,MATCH(E353,Lieferanten!$A$6:$A$205,0))),""))</f>
        <v/>
      </c>
      <c r="P353" s="14">
        <f>IF(OR(H353="",O353=""),"",ROUND(K353*INDEX(Lieferanten!$C$6:$C$205,MATCH(E353,Lieferanten!$A$6:$A$205,0)),2))</f>
        <v/>
      </c>
      <c r="Q353" s="10" t="n"/>
      <c r="R353" s="12" t="n"/>
      <c r="S353" s="11" t="n"/>
      <c r="T353" s="14">
        <f>IF(H353="","",IF(U353="bezahlt",0,K353-N(R353)))</f>
        <v/>
      </c>
      <c r="U353" s="16">
        <f>IF(H353="","",IF(Q353&lt;&gt;"",IF(OR(R353="",R353&gt;=K353-N(P353)-0.005),"bezahlt","teilbezahlt"),IF(IF(O353="",FALSE,TODAY()&lt;=O353),"Skonto möglich",IF(IF(M353="",FALSE,TODAY()&gt;M353),"überfällig","offen"))))</f>
        <v/>
      </c>
      <c r="V353" s="17">
        <f>IF(H353="","",IF(AND(D353&lt;&gt;"",COUNTIFS(E$7:E$506,E353,D$7:D$506,D353)&gt;1),"doppelt erfasst?",IF(AND(W353="ja",Y353=""),"XML-Datei ablegen",IF(X353&lt;&gt;"ja","Pflichtangaben prüfen",""))))</f>
        <v/>
      </c>
      <c r="W353" s="18" t="n"/>
      <c r="X353" s="18" t="n"/>
      <c r="Y353" s="11" t="n"/>
    </row>
    <row r="354">
      <c r="A354" s="9">
        <f>IF(E354="","",COUNTA(E$7:E354))</f>
        <v/>
      </c>
      <c r="B354" s="10" t="n"/>
      <c r="C354" s="10" t="n"/>
      <c r="D354" s="11" t="n"/>
      <c r="E354" s="11" t="n"/>
      <c r="F354" s="11" t="n"/>
      <c r="G354" s="11" t="n"/>
      <c r="H354" s="12" t="n"/>
      <c r="I354" s="13" t="n"/>
      <c r="J354" s="14">
        <f>IF(H354="","",ROUND(H354*I354,2))</f>
        <v/>
      </c>
      <c r="K354" s="14">
        <f>IF(H354="","",H354+N(J354))</f>
        <v/>
      </c>
      <c r="L354" s="9">
        <f>IF(E354="","",IFERROR(IF(INDEX(Lieferanten!$B$6:$B$205,MATCH(E354,Lieferanten!$A$6:$A$205,0))="",Einstellungen!$A$5,INDEX(Lieferanten!$B$6:$B$205,MATCH(E354,Lieferanten!$A$6:$A$205,0))),Einstellungen!$A$5))</f>
        <v/>
      </c>
      <c r="M354" s="15">
        <f>IF(C354="","",IF(N354&lt;&gt;"",N354,C354+L354))</f>
        <v/>
      </c>
      <c r="N354" s="10" t="n"/>
      <c r="O354" s="15">
        <f>IF(C354="","",IFERROR(IF(OR(INDEX(Lieferanten!$C$6:$C$205,MATCH(E354,Lieferanten!$A$6:$A$205,0))="",INDEX(Lieferanten!$D$6:$D$205,MATCH(E354,Lieferanten!$A$6:$A$205,0))=""),"",C354+INDEX(Lieferanten!$D$6:$D$205,MATCH(E354,Lieferanten!$A$6:$A$205,0))),""))</f>
        <v/>
      </c>
      <c r="P354" s="14">
        <f>IF(OR(H354="",O354=""),"",ROUND(K354*INDEX(Lieferanten!$C$6:$C$205,MATCH(E354,Lieferanten!$A$6:$A$205,0)),2))</f>
        <v/>
      </c>
      <c r="Q354" s="10" t="n"/>
      <c r="R354" s="12" t="n"/>
      <c r="S354" s="11" t="n"/>
      <c r="T354" s="14">
        <f>IF(H354="","",IF(U354="bezahlt",0,K354-N(R354)))</f>
        <v/>
      </c>
      <c r="U354" s="16">
        <f>IF(H354="","",IF(Q354&lt;&gt;"",IF(OR(R354="",R354&gt;=K354-N(P354)-0.005),"bezahlt","teilbezahlt"),IF(IF(O354="",FALSE,TODAY()&lt;=O354),"Skonto möglich",IF(IF(M354="",FALSE,TODAY()&gt;M354),"überfällig","offen"))))</f>
        <v/>
      </c>
      <c r="V354" s="17">
        <f>IF(H354="","",IF(AND(D354&lt;&gt;"",COUNTIFS(E$7:E$506,E354,D$7:D$506,D354)&gt;1),"doppelt erfasst?",IF(AND(W354="ja",Y354=""),"XML-Datei ablegen",IF(X354&lt;&gt;"ja","Pflichtangaben prüfen",""))))</f>
        <v/>
      </c>
      <c r="W354" s="18" t="n"/>
      <c r="X354" s="18" t="n"/>
      <c r="Y354" s="11" t="n"/>
    </row>
    <row r="355">
      <c r="A355" s="9">
        <f>IF(E355="","",COUNTA(E$7:E355))</f>
        <v/>
      </c>
      <c r="B355" s="10" t="n"/>
      <c r="C355" s="10" t="n"/>
      <c r="D355" s="11" t="n"/>
      <c r="E355" s="11" t="n"/>
      <c r="F355" s="11" t="n"/>
      <c r="G355" s="11" t="n"/>
      <c r="H355" s="12" t="n"/>
      <c r="I355" s="13" t="n"/>
      <c r="J355" s="14">
        <f>IF(H355="","",ROUND(H355*I355,2))</f>
        <v/>
      </c>
      <c r="K355" s="14">
        <f>IF(H355="","",H355+N(J355))</f>
        <v/>
      </c>
      <c r="L355" s="9">
        <f>IF(E355="","",IFERROR(IF(INDEX(Lieferanten!$B$6:$B$205,MATCH(E355,Lieferanten!$A$6:$A$205,0))="",Einstellungen!$A$5,INDEX(Lieferanten!$B$6:$B$205,MATCH(E355,Lieferanten!$A$6:$A$205,0))),Einstellungen!$A$5))</f>
        <v/>
      </c>
      <c r="M355" s="15">
        <f>IF(C355="","",IF(N355&lt;&gt;"",N355,C355+L355))</f>
        <v/>
      </c>
      <c r="N355" s="10" t="n"/>
      <c r="O355" s="15">
        <f>IF(C355="","",IFERROR(IF(OR(INDEX(Lieferanten!$C$6:$C$205,MATCH(E355,Lieferanten!$A$6:$A$205,0))="",INDEX(Lieferanten!$D$6:$D$205,MATCH(E355,Lieferanten!$A$6:$A$205,0))=""),"",C355+INDEX(Lieferanten!$D$6:$D$205,MATCH(E355,Lieferanten!$A$6:$A$205,0))),""))</f>
        <v/>
      </c>
      <c r="P355" s="14">
        <f>IF(OR(H355="",O355=""),"",ROUND(K355*INDEX(Lieferanten!$C$6:$C$205,MATCH(E355,Lieferanten!$A$6:$A$205,0)),2))</f>
        <v/>
      </c>
      <c r="Q355" s="10" t="n"/>
      <c r="R355" s="12" t="n"/>
      <c r="S355" s="11" t="n"/>
      <c r="T355" s="14">
        <f>IF(H355="","",IF(U355="bezahlt",0,K355-N(R355)))</f>
        <v/>
      </c>
      <c r="U355" s="16">
        <f>IF(H355="","",IF(Q355&lt;&gt;"",IF(OR(R355="",R355&gt;=K355-N(P355)-0.005),"bezahlt","teilbezahlt"),IF(IF(O355="",FALSE,TODAY()&lt;=O355),"Skonto möglich",IF(IF(M355="",FALSE,TODAY()&gt;M355),"überfällig","offen"))))</f>
        <v/>
      </c>
      <c r="V355" s="17">
        <f>IF(H355="","",IF(AND(D355&lt;&gt;"",COUNTIFS(E$7:E$506,E355,D$7:D$506,D355)&gt;1),"doppelt erfasst?",IF(AND(W355="ja",Y355=""),"XML-Datei ablegen",IF(X355&lt;&gt;"ja","Pflichtangaben prüfen",""))))</f>
        <v/>
      </c>
      <c r="W355" s="18" t="n"/>
      <c r="X355" s="18" t="n"/>
      <c r="Y355" s="11" t="n"/>
    </row>
    <row r="356">
      <c r="A356" s="9">
        <f>IF(E356="","",COUNTA(E$7:E356))</f>
        <v/>
      </c>
      <c r="B356" s="10" t="n"/>
      <c r="C356" s="10" t="n"/>
      <c r="D356" s="11" t="n"/>
      <c r="E356" s="11" t="n"/>
      <c r="F356" s="11" t="n"/>
      <c r="G356" s="11" t="n"/>
      <c r="H356" s="12" t="n"/>
      <c r="I356" s="13" t="n"/>
      <c r="J356" s="14">
        <f>IF(H356="","",ROUND(H356*I356,2))</f>
        <v/>
      </c>
      <c r="K356" s="14">
        <f>IF(H356="","",H356+N(J356))</f>
        <v/>
      </c>
      <c r="L356" s="9">
        <f>IF(E356="","",IFERROR(IF(INDEX(Lieferanten!$B$6:$B$205,MATCH(E356,Lieferanten!$A$6:$A$205,0))="",Einstellungen!$A$5,INDEX(Lieferanten!$B$6:$B$205,MATCH(E356,Lieferanten!$A$6:$A$205,0))),Einstellungen!$A$5))</f>
        <v/>
      </c>
      <c r="M356" s="15">
        <f>IF(C356="","",IF(N356&lt;&gt;"",N356,C356+L356))</f>
        <v/>
      </c>
      <c r="N356" s="10" t="n"/>
      <c r="O356" s="15">
        <f>IF(C356="","",IFERROR(IF(OR(INDEX(Lieferanten!$C$6:$C$205,MATCH(E356,Lieferanten!$A$6:$A$205,0))="",INDEX(Lieferanten!$D$6:$D$205,MATCH(E356,Lieferanten!$A$6:$A$205,0))=""),"",C356+INDEX(Lieferanten!$D$6:$D$205,MATCH(E356,Lieferanten!$A$6:$A$205,0))),""))</f>
        <v/>
      </c>
      <c r="P356" s="14">
        <f>IF(OR(H356="",O356=""),"",ROUND(K356*INDEX(Lieferanten!$C$6:$C$205,MATCH(E356,Lieferanten!$A$6:$A$205,0)),2))</f>
        <v/>
      </c>
      <c r="Q356" s="10" t="n"/>
      <c r="R356" s="12" t="n"/>
      <c r="S356" s="11" t="n"/>
      <c r="T356" s="14">
        <f>IF(H356="","",IF(U356="bezahlt",0,K356-N(R356)))</f>
        <v/>
      </c>
      <c r="U356" s="16">
        <f>IF(H356="","",IF(Q356&lt;&gt;"",IF(OR(R356="",R356&gt;=K356-N(P356)-0.005),"bezahlt","teilbezahlt"),IF(IF(O356="",FALSE,TODAY()&lt;=O356),"Skonto möglich",IF(IF(M356="",FALSE,TODAY()&gt;M356),"überfällig","offen"))))</f>
        <v/>
      </c>
      <c r="V356" s="17">
        <f>IF(H356="","",IF(AND(D356&lt;&gt;"",COUNTIFS(E$7:E$506,E356,D$7:D$506,D356)&gt;1),"doppelt erfasst?",IF(AND(W356="ja",Y356=""),"XML-Datei ablegen",IF(X356&lt;&gt;"ja","Pflichtangaben prüfen",""))))</f>
        <v/>
      </c>
      <c r="W356" s="18" t="n"/>
      <c r="X356" s="18" t="n"/>
      <c r="Y356" s="11" t="n"/>
    </row>
    <row r="357">
      <c r="A357" s="9">
        <f>IF(E357="","",COUNTA(E$7:E357))</f>
        <v/>
      </c>
      <c r="B357" s="10" t="n"/>
      <c r="C357" s="10" t="n"/>
      <c r="D357" s="11" t="n"/>
      <c r="E357" s="11" t="n"/>
      <c r="F357" s="11" t="n"/>
      <c r="G357" s="11" t="n"/>
      <c r="H357" s="12" t="n"/>
      <c r="I357" s="13" t="n"/>
      <c r="J357" s="14">
        <f>IF(H357="","",ROUND(H357*I357,2))</f>
        <v/>
      </c>
      <c r="K357" s="14">
        <f>IF(H357="","",H357+N(J357))</f>
        <v/>
      </c>
      <c r="L357" s="9">
        <f>IF(E357="","",IFERROR(IF(INDEX(Lieferanten!$B$6:$B$205,MATCH(E357,Lieferanten!$A$6:$A$205,0))="",Einstellungen!$A$5,INDEX(Lieferanten!$B$6:$B$205,MATCH(E357,Lieferanten!$A$6:$A$205,0))),Einstellungen!$A$5))</f>
        <v/>
      </c>
      <c r="M357" s="15">
        <f>IF(C357="","",IF(N357&lt;&gt;"",N357,C357+L357))</f>
        <v/>
      </c>
      <c r="N357" s="10" t="n"/>
      <c r="O357" s="15">
        <f>IF(C357="","",IFERROR(IF(OR(INDEX(Lieferanten!$C$6:$C$205,MATCH(E357,Lieferanten!$A$6:$A$205,0))="",INDEX(Lieferanten!$D$6:$D$205,MATCH(E357,Lieferanten!$A$6:$A$205,0))=""),"",C357+INDEX(Lieferanten!$D$6:$D$205,MATCH(E357,Lieferanten!$A$6:$A$205,0))),""))</f>
        <v/>
      </c>
      <c r="P357" s="14">
        <f>IF(OR(H357="",O357=""),"",ROUND(K357*INDEX(Lieferanten!$C$6:$C$205,MATCH(E357,Lieferanten!$A$6:$A$205,0)),2))</f>
        <v/>
      </c>
      <c r="Q357" s="10" t="n"/>
      <c r="R357" s="12" t="n"/>
      <c r="S357" s="11" t="n"/>
      <c r="T357" s="14">
        <f>IF(H357="","",IF(U357="bezahlt",0,K357-N(R357)))</f>
        <v/>
      </c>
      <c r="U357" s="16">
        <f>IF(H357="","",IF(Q357&lt;&gt;"",IF(OR(R357="",R357&gt;=K357-N(P357)-0.005),"bezahlt","teilbezahlt"),IF(IF(O357="",FALSE,TODAY()&lt;=O357),"Skonto möglich",IF(IF(M357="",FALSE,TODAY()&gt;M357),"überfällig","offen"))))</f>
        <v/>
      </c>
      <c r="V357" s="17">
        <f>IF(H357="","",IF(AND(D357&lt;&gt;"",COUNTIFS(E$7:E$506,E357,D$7:D$506,D357)&gt;1),"doppelt erfasst?",IF(AND(W357="ja",Y357=""),"XML-Datei ablegen",IF(X357&lt;&gt;"ja","Pflichtangaben prüfen",""))))</f>
        <v/>
      </c>
      <c r="W357" s="18" t="n"/>
      <c r="X357" s="18" t="n"/>
      <c r="Y357" s="11" t="n"/>
    </row>
    <row r="358">
      <c r="A358" s="9">
        <f>IF(E358="","",COUNTA(E$7:E358))</f>
        <v/>
      </c>
      <c r="B358" s="10" t="n"/>
      <c r="C358" s="10" t="n"/>
      <c r="D358" s="11" t="n"/>
      <c r="E358" s="11" t="n"/>
      <c r="F358" s="11" t="n"/>
      <c r="G358" s="11" t="n"/>
      <c r="H358" s="12" t="n"/>
      <c r="I358" s="13" t="n"/>
      <c r="J358" s="14">
        <f>IF(H358="","",ROUND(H358*I358,2))</f>
        <v/>
      </c>
      <c r="K358" s="14">
        <f>IF(H358="","",H358+N(J358))</f>
        <v/>
      </c>
      <c r="L358" s="9">
        <f>IF(E358="","",IFERROR(IF(INDEX(Lieferanten!$B$6:$B$205,MATCH(E358,Lieferanten!$A$6:$A$205,0))="",Einstellungen!$A$5,INDEX(Lieferanten!$B$6:$B$205,MATCH(E358,Lieferanten!$A$6:$A$205,0))),Einstellungen!$A$5))</f>
        <v/>
      </c>
      <c r="M358" s="15">
        <f>IF(C358="","",IF(N358&lt;&gt;"",N358,C358+L358))</f>
        <v/>
      </c>
      <c r="N358" s="10" t="n"/>
      <c r="O358" s="15">
        <f>IF(C358="","",IFERROR(IF(OR(INDEX(Lieferanten!$C$6:$C$205,MATCH(E358,Lieferanten!$A$6:$A$205,0))="",INDEX(Lieferanten!$D$6:$D$205,MATCH(E358,Lieferanten!$A$6:$A$205,0))=""),"",C358+INDEX(Lieferanten!$D$6:$D$205,MATCH(E358,Lieferanten!$A$6:$A$205,0))),""))</f>
        <v/>
      </c>
      <c r="P358" s="14">
        <f>IF(OR(H358="",O358=""),"",ROUND(K358*INDEX(Lieferanten!$C$6:$C$205,MATCH(E358,Lieferanten!$A$6:$A$205,0)),2))</f>
        <v/>
      </c>
      <c r="Q358" s="10" t="n"/>
      <c r="R358" s="12" t="n"/>
      <c r="S358" s="11" t="n"/>
      <c r="T358" s="14">
        <f>IF(H358="","",IF(U358="bezahlt",0,K358-N(R358)))</f>
        <v/>
      </c>
      <c r="U358" s="16">
        <f>IF(H358="","",IF(Q358&lt;&gt;"",IF(OR(R358="",R358&gt;=K358-N(P358)-0.005),"bezahlt","teilbezahlt"),IF(IF(O358="",FALSE,TODAY()&lt;=O358),"Skonto möglich",IF(IF(M358="",FALSE,TODAY()&gt;M358),"überfällig","offen"))))</f>
        <v/>
      </c>
      <c r="V358" s="17">
        <f>IF(H358="","",IF(AND(D358&lt;&gt;"",COUNTIFS(E$7:E$506,E358,D$7:D$506,D358)&gt;1),"doppelt erfasst?",IF(AND(W358="ja",Y358=""),"XML-Datei ablegen",IF(X358&lt;&gt;"ja","Pflichtangaben prüfen",""))))</f>
        <v/>
      </c>
      <c r="W358" s="18" t="n"/>
      <c r="X358" s="18" t="n"/>
      <c r="Y358" s="11" t="n"/>
    </row>
    <row r="359">
      <c r="A359" s="9">
        <f>IF(E359="","",COUNTA(E$7:E359))</f>
        <v/>
      </c>
      <c r="B359" s="10" t="n"/>
      <c r="C359" s="10" t="n"/>
      <c r="D359" s="11" t="n"/>
      <c r="E359" s="11" t="n"/>
      <c r="F359" s="11" t="n"/>
      <c r="G359" s="11" t="n"/>
      <c r="H359" s="12" t="n"/>
      <c r="I359" s="13" t="n"/>
      <c r="J359" s="14">
        <f>IF(H359="","",ROUND(H359*I359,2))</f>
        <v/>
      </c>
      <c r="K359" s="14">
        <f>IF(H359="","",H359+N(J359))</f>
        <v/>
      </c>
      <c r="L359" s="9">
        <f>IF(E359="","",IFERROR(IF(INDEX(Lieferanten!$B$6:$B$205,MATCH(E359,Lieferanten!$A$6:$A$205,0))="",Einstellungen!$A$5,INDEX(Lieferanten!$B$6:$B$205,MATCH(E359,Lieferanten!$A$6:$A$205,0))),Einstellungen!$A$5))</f>
        <v/>
      </c>
      <c r="M359" s="15">
        <f>IF(C359="","",IF(N359&lt;&gt;"",N359,C359+L359))</f>
        <v/>
      </c>
      <c r="N359" s="10" t="n"/>
      <c r="O359" s="15">
        <f>IF(C359="","",IFERROR(IF(OR(INDEX(Lieferanten!$C$6:$C$205,MATCH(E359,Lieferanten!$A$6:$A$205,0))="",INDEX(Lieferanten!$D$6:$D$205,MATCH(E359,Lieferanten!$A$6:$A$205,0))=""),"",C359+INDEX(Lieferanten!$D$6:$D$205,MATCH(E359,Lieferanten!$A$6:$A$205,0))),""))</f>
        <v/>
      </c>
      <c r="P359" s="14">
        <f>IF(OR(H359="",O359=""),"",ROUND(K359*INDEX(Lieferanten!$C$6:$C$205,MATCH(E359,Lieferanten!$A$6:$A$205,0)),2))</f>
        <v/>
      </c>
      <c r="Q359" s="10" t="n"/>
      <c r="R359" s="12" t="n"/>
      <c r="S359" s="11" t="n"/>
      <c r="T359" s="14">
        <f>IF(H359="","",IF(U359="bezahlt",0,K359-N(R359)))</f>
        <v/>
      </c>
      <c r="U359" s="16">
        <f>IF(H359="","",IF(Q359&lt;&gt;"",IF(OR(R359="",R359&gt;=K359-N(P359)-0.005),"bezahlt","teilbezahlt"),IF(IF(O359="",FALSE,TODAY()&lt;=O359),"Skonto möglich",IF(IF(M359="",FALSE,TODAY()&gt;M359),"überfällig","offen"))))</f>
        <v/>
      </c>
      <c r="V359" s="17">
        <f>IF(H359="","",IF(AND(D359&lt;&gt;"",COUNTIFS(E$7:E$506,E359,D$7:D$506,D359)&gt;1),"doppelt erfasst?",IF(AND(W359="ja",Y359=""),"XML-Datei ablegen",IF(X359&lt;&gt;"ja","Pflichtangaben prüfen",""))))</f>
        <v/>
      </c>
      <c r="W359" s="18" t="n"/>
      <c r="X359" s="18" t="n"/>
      <c r="Y359" s="11" t="n"/>
    </row>
    <row r="360">
      <c r="A360" s="9">
        <f>IF(E360="","",COUNTA(E$7:E360))</f>
        <v/>
      </c>
      <c r="B360" s="10" t="n"/>
      <c r="C360" s="10" t="n"/>
      <c r="D360" s="11" t="n"/>
      <c r="E360" s="11" t="n"/>
      <c r="F360" s="11" t="n"/>
      <c r="G360" s="11" t="n"/>
      <c r="H360" s="12" t="n"/>
      <c r="I360" s="13" t="n"/>
      <c r="J360" s="14">
        <f>IF(H360="","",ROUND(H360*I360,2))</f>
        <v/>
      </c>
      <c r="K360" s="14">
        <f>IF(H360="","",H360+N(J360))</f>
        <v/>
      </c>
      <c r="L360" s="9">
        <f>IF(E360="","",IFERROR(IF(INDEX(Lieferanten!$B$6:$B$205,MATCH(E360,Lieferanten!$A$6:$A$205,0))="",Einstellungen!$A$5,INDEX(Lieferanten!$B$6:$B$205,MATCH(E360,Lieferanten!$A$6:$A$205,0))),Einstellungen!$A$5))</f>
        <v/>
      </c>
      <c r="M360" s="15">
        <f>IF(C360="","",IF(N360&lt;&gt;"",N360,C360+L360))</f>
        <v/>
      </c>
      <c r="N360" s="10" t="n"/>
      <c r="O360" s="15">
        <f>IF(C360="","",IFERROR(IF(OR(INDEX(Lieferanten!$C$6:$C$205,MATCH(E360,Lieferanten!$A$6:$A$205,0))="",INDEX(Lieferanten!$D$6:$D$205,MATCH(E360,Lieferanten!$A$6:$A$205,0))=""),"",C360+INDEX(Lieferanten!$D$6:$D$205,MATCH(E360,Lieferanten!$A$6:$A$205,0))),""))</f>
        <v/>
      </c>
      <c r="P360" s="14">
        <f>IF(OR(H360="",O360=""),"",ROUND(K360*INDEX(Lieferanten!$C$6:$C$205,MATCH(E360,Lieferanten!$A$6:$A$205,0)),2))</f>
        <v/>
      </c>
      <c r="Q360" s="10" t="n"/>
      <c r="R360" s="12" t="n"/>
      <c r="S360" s="11" t="n"/>
      <c r="T360" s="14">
        <f>IF(H360="","",IF(U360="bezahlt",0,K360-N(R360)))</f>
        <v/>
      </c>
      <c r="U360" s="16">
        <f>IF(H360="","",IF(Q360&lt;&gt;"",IF(OR(R360="",R360&gt;=K360-N(P360)-0.005),"bezahlt","teilbezahlt"),IF(IF(O360="",FALSE,TODAY()&lt;=O360),"Skonto möglich",IF(IF(M360="",FALSE,TODAY()&gt;M360),"überfällig","offen"))))</f>
        <v/>
      </c>
      <c r="V360" s="17">
        <f>IF(H360="","",IF(AND(D360&lt;&gt;"",COUNTIFS(E$7:E$506,E360,D$7:D$506,D360)&gt;1),"doppelt erfasst?",IF(AND(W360="ja",Y360=""),"XML-Datei ablegen",IF(X360&lt;&gt;"ja","Pflichtangaben prüfen",""))))</f>
        <v/>
      </c>
      <c r="W360" s="18" t="n"/>
      <c r="X360" s="18" t="n"/>
      <c r="Y360" s="11" t="n"/>
    </row>
    <row r="361">
      <c r="A361" s="9">
        <f>IF(E361="","",COUNTA(E$7:E361))</f>
        <v/>
      </c>
      <c r="B361" s="10" t="n"/>
      <c r="C361" s="10" t="n"/>
      <c r="D361" s="11" t="n"/>
      <c r="E361" s="11" t="n"/>
      <c r="F361" s="11" t="n"/>
      <c r="G361" s="11" t="n"/>
      <c r="H361" s="12" t="n"/>
      <c r="I361" s="13" t="n"/>
      <c r="J361" s="14">
        <f>IF(H361="","",ROUND(H361*I361,2))</f>
        <v/>
      </c>
      <c r="K361" s="14">
        <f>IF(H361="","",H361+N(J361))</f>
        <v/>
      </c>
      <c r="L361" s="9">
        <f>IF(E361="","",IFERROR(IF(INDEX(Lieferanten!$B$6:$B$205,MATCH(E361,Lieferanten!$A$6:$A$205,0))="",Einstellungen!$A$5,INDEX(Lieferanten!$B$6:$B$205,MATCH(E361,Lieferanten!$A$6:$A$205,0))),Einstellungen!$A$5))</f>
        <v/>
      </c>
      <c r="M361" s="15">
        <f>IF(C361="","",IF(N361&lt;&gt;"",N361,C361+L361))</f>
        <v/>
      </c>
      <c r="N361" s="10" t="n"/>
      <c r="O361" s="15">
        <f>IF(C361="","",IFERROR(IF(OR(INDEX(Lieferanten!$C$6:$C$205,MATCH(E361,Lieferanten!$A$6:$A$205,0))="",INDEX(Lieferanten!$D$6:$D$205,MATCH(E361,Lieferanten!$A$6:$A$205,0))=""),"",C361+INDEX(Lieferanten!$D$6:$D$205,MATCH(E361,Lieferanten!$A$6:$A$205,0))),""))</f>
        <v/>
      </c>
      <c r="P361" s="14">
        <f>IF(OR(H361="",O361=""),"",ROUND(K361*INDEX(Lieferanten!$C$6:$C$205,MATCH(E361,Lieferanten!$A$6:$A$205,0)),2))</f>
        <v/>
      </c>
      <c r="Q361" s="10" t="n"/>
      <c r="R361" s="12" t="n"/>
      <c r="S361" s="11" t="n"/>
      <c r="T361" s="14">
        <f>IF(H361="","",IF(U361="bezahlt",0,K361-N(R361)))</f>
        <v/>
      </c>
      <c r="U361" s="16">
        <f>IF(H361="","",IF(Q361&lt;&gt;"",IF(OR(R361="",R361&gt;=K361-N(P361)-0.005),"bezahlt","teilbezahlt"),IF(IF(O361="",FALSE,TODAY()&lt;=O361),"Skonto möglich",IF(IF(M361="",FALSE,TODAY()&gt;M361),"überfällig","offen"))))</f>
        <v/>
      </c>
      <c r="V361" s="17">
        <f>IF(H361="","",IF(AND(D361&lt;&gt;"",COUNTIFS(E$7:E$506,E361,D$7:D$506,D361)&gt;1),"doppelt erfasst?",IF(AND(W361="ja",Y361=""),"XML-Datei ablegen",IF(X361&lt;&gt;"ja","Pflichtangaben prüfen",""))))</f>
        <v/>
      </c>
      <c r="W361" s="18" t="n"/>
      <c r="X361" s="18" t="n"/>
      <c r="Y361" s="11" t="n"/>
    </row>
    <row r="362">
      <c r="A362" s="9">
        <f>IF(E362="","",COUNTA(E$7:E362))</f>
        <v/>
      </c>
      <c r="B362" s="10" t="n"/>
      <c r="C362" s="10" t="n"/>
      <c r="D362" s="11" t="n"/>
      <c r="E362" s="11" t="n"/>
      <c r="F362" s="11" t="n"/>
      <c r="G362" s="11" t="n"/>
      <c r="H362" s="12" t="n"/>
      <c r="I362" s="13" t="n"/>
      <c r="J362" s="14">
        <f>IF(H362="","",ROUND(H362*I362,2))</f>
        <v/>
      </c>
      <c r="K362" s="14">
        <f>IF(H362="","",H362+N(J362))</f>
        <v/>
      </c>
      <c r="L362" s="9">
        <f>IF(E362="","",IFERROR(IF(INDEX(Lieferanten!$B$6:$B$205,MATCH(E362,Lieferanten!$A$6:$A$205,0))="",Einstellungen!$A$5,INDEX(Lieferanten!$B$6:$B$205,MATCH(E362,Lieferanten!$A$6:$A$205,0))),Einstellungen!$A$5))</f>
        <v/>
      </c>
      <c r="M362" s="15">
        <f>IF(C362="","",IF(N362&lt;&gt;"",N362,C362+L362))</f>
        <v/>
      </c>
      <c r="N362" s="10" t="n"/>
      <c r="O362" s="15">
        <f>IF(C362="","",IFERROR(IF(OR(INDEX(Lieferanten!$C$6:$C$205,MATCH(E362,Lieferanten!$A$6:$A$205,0))="",INDEX(Lieferanten!$D$6:$D$205,MATCH(E362,Lieferanten!$A$6:$A$205,0))=""),"",C362+INDEX(Lieferanten!$D$6:$D$205,MATCH(E362,Lieferanten!$A$6:$A$205,0))),""))</f>
        <v/>
      </c>
      <c r="P362" s="14">
        <f>IF(OR(H362="",O362=""),"",ROUND(K362*INDEX(Lieferanten!$C$6:$C$205,MATCH(E362,Lieferanten!$A$6:$A$205,0)),2))</f>
        <v/>
      </c>
      <c r="Q362" s="10" t="n"/>
      <c r="R362" s="12" t="n"/>
      <c r="S362" s="11" t="n"/>
      <c r="T362" s="14">
        <f>IF(H362="","",IF(U362="bezahlt",0,K362-N(R362)))</f>
        <v/>
      </c>
      <c r="U362" s="16">
        <f>IF(H362="","",IF(Q362&lt;&gt;"",IF(OR(R362="",R362&gt;=K362-N(P362)-0.005),"bezahlt","teilbezahlt"),IF(IF(O362="",FALSE,TODAY()&lt;=O362),"Skonto möglich",IF(IF(M362="",FALSE,TODAY()&gt;M362),"überfällig","offen"))))</f>
        <v/>
      </c>
      <c r="V362" s="17">
        <f>IF(H362="","",IF(AND(D362&lt;&gt;"",COUNTIFS(E$7:E$506,E362,D$7:D$506,D362)&gt;1),"doppelt erfasst?",IF(AND(W362="ja",Y362=""),"XML-Datei ablegen",IF(X362&lt;&gt;"ja","Pflichtangaben prüfen",""))))</f>
        <v/>
      </c>
      <c r="W362" s="18" t="n"/>
      <c r="X362" s="18" t="n"/>
      <c r="Y362" s="11" t="n"/>
    </row>
    <row r="363">
      <c r="A363" s="9">
        <f>IF(E363="","",COUNTA(E$7:E363))</f>
        <v/>
      </c>
      <c r="B363" s="10" t="n"/>
      <c r="C363" s="10" t="n"/>
      <c r="D363" s="11" t="n"/>
      <c r="E363" s="11" t="n"/>
      <c r="F363" s="11" t="n"/>
      <c r="G363" s="11" t="n"/>
      <c r="H363" s="12" t="n"/>
      <c r="I363" s="13" t="n"/>
      <c r="J363" s="14">
        <f>IF(H363="","",ROUND(H363*I363,2))</f>
        <v/>
      </c>
      <c r="K363" s="14">
        <f>IF(H363="","",H363+N(J363))</f>
        <v/>
      </c>
      <c r="L363" s="9">
        <f>IF(E363="","",IFERROR(IF(INDEX(Lieferanten!$B$6:$B$205,MATCH(E363,Lieferanten!$A$6:$A$205,0))="",Einstellungen!$A$5,INDEX(Lieferanten!$B$6:$B$205,MATCH(E363,Lieferanten!$A$6:$A$205,0))),Einstellungen!$A$5))</f>
        <v/>
      </c>
      <c r="M363" s="15">
        <f>IF(C363="","",IF(N363&lt;&gt;"",N363,C363+L363))</f>
        <v/>
      </c>
      <c r="N363" s="10" t="n"/>
      <c r="O363" s="15">
        <f>IF(C363="","",IFERROR(IF(OR(INDEX(Lieferanten!$C$6:$C$205,MATCH(E363,Lieferanten!$A$6:$A$205,0))="",INDEX(Lieferanten!$D$6:$D$205,MATCH(E363,Lieferanten!$A$6:$A$205,0))=""),"",C363+INDEX(Lieferanten!$D$6:$D$205,MATCH(E363,Lieferanten!$A$6:$A$205,0))),""))</f>
        <v/>
      </c>
      <c r="P363" s="14">
        <f>IF(OR(H363="",O363=""),"",ROUND(K363*INDEX(Lieferanten!$C$6:$C$205,MATCH(E363,Lieferanten!$A$6:$A$205,0)),2))</f>
        <v/>
      </c>
      <c r="Q363" s="10" t="n"/>
      <c r="R363" s="12" t="n"/>
      <c r="S363" s="11" t="n"/>
      <c r="T363" s="14">
        <f>IF(H363="","",IF(U363="bezahlt",0,K363-N(R363)))</f>
        <v/>
      </c>
      <c r="U363" s="16">
        <f>IF(H363="","",IF(Q363&lt;&gt;"",IF(OR(R363="",R363&gt;=K363-N(P363)-0.005),"bezahlt","teilbezahlt"),IF(IF(O363="",FALSE,TODAY()&lt;=O363),"Skonto möglich",IF(IF(M363="",FALSE,TODAY()&gt;M363),"überfällig","offen"))))</f>
        <v/>
      </c>
      <c r="V363" s="17">
        <f>IF(H363="","",IF(AND(D363&lt;&gt;"",COUNTIFS(E$7:E$506,E363,D$7:D$506,D363)&gt;1),"doppelt erfasst?",IF(AND(W363="ja",Y363=""),"XML-Datei ablegen",IF(X363&lt;&gt;"ja","Pflichtangaben prüfen",""))))</f>
        <v/>
      </c>
      <c r="W363" s="18" t="n"/>
      <c r="X363" s="18" t="n"/>
      <c r="Y363" s="11" t="n"/>
    </row>
    <row r="364">
      <c r="A364" s="9">
        <f>IF(E364="","",COUNTA(E$7:E364))</f>
        <v/>
      </c>
      <c r="B364" s="10" t="n"/>
      <c r="C364" s="10" t="n"/>
      <c r="D364" s="11" t="n"/>
      <c r="E364" s="11" t="n"/>
      <c r="F364" s="11" t="n"/>
      <c r="G364" s="11" t="n"/>
      <c r="H364" s="12" t="n"/>
      <c r="I364" s="13" t="n"/>
      <c r="J364" s="14">
        <f>IF(H364="","",ROUND(H364*I364,2))</f>
        <v/>
      </c>
      <c r="K364" s="14">
        <f>IF(H364="","",H364+N(J364))</f>
        <v/>
      </c>
      <c r="L364" s="9">
        <f>IF(E364="","",IFERROR(IF(INDEX(Lieferanten!$B$6:$B$205,MATCH(E364,Lieferanten!$A$6:$A$205,0))="",Einstellungen!$A$5,INDEX(Lieferanten!$B$6:$B$205,MATCH(E364,Lieferanten!$A$6:$A$205,0))),Einstellungen!$A$5))</f>
        <v/>
      </c>
      <c r="M364" s="15">
        <f>IF(C364="","",IF(N364&lt;&gt;"",N364,C364+L364))</f>
        <v/>
      </c>
      <c r="N364" s="10" t="n"/>
      <c r="O364" s="15">
        <f>IF(C364="","",IFERROR(IF(OR(INDEX(Lieferanten!$C$6:$C$205,MATCH(E364,Lieferanten!$A$6:$A$205,0))="",INDEX(Lieferanten!$D$6:$D$205,MATCH(E364,Lieferanten!$A$6:$A$205,0))=""),"",C364+INDEX(Lieferanten!$D$6:$D$205,MATCH(E364,Lieferanten!$A$6:$A$205,0))),""))</f>
        <v/>
      </c>
      <c r="P364" s="14">
        <f>IF(OR(H364="",O364=""),"",ROUND(K364*INDEX(Lieferanten!$C$6:$C$205,MATCH(E364,Lieferanten!$A$6:$A$205,0)),2))</f>
        <v/>
      </c>
      <c r="Q364" s="10" t="n"/>
      <c r="R364" s="12" t="n"/>
      <c r="S364" s="11" t="n"/>
      <c r="T364" s="14">
        <f>IF(H364="","",IF(U364="bezahlt",0,K364-N(R364)))</f>
        <v/>
      </c>
      <c r="U364" s="16">
        <f>IF(H364="","",IF(Q364&lt;&gt;"",IF(OR(R364="",R364&gt;=K364-N(P364)-0.005),"bezahlt","teilbezahlt"),IF(IF(O364="",FALSE,TODAY()&lt;=O364),"Skonto möglich",IF(IF(M364="",FALSE,TODAY()&gt;M364),"überfällig","offen"))))</f>
        <v/>
      </c>
      <c r="V364" s="17">
        <f>IF(H364="","",IF(AND(D364&lt;&gt;"",COUNTIFS(E$7:E$506,E364,D$7:D$506,D364)&gt;1),"doppelt erfasst?",IF(AND(W364="ja",Y364=""),"XML-Datei ablegen",IF(X364&lt;&gt;"ja","Pflichtangaben prüfen",""))))</f>
        <v/>
      </c>
      <c r="W364" s="18" t="n"/>
      <c r="X364" s="18" t="n"/>
      <c r="Y364" s="11" t="n"/>
    </row>
    <row r="365">
      <c r="A365" s="9">
        <f>IF(E365="","",COUNTA(E$7:E365))</f>
        <v/>
      </c>
      <c r="B365" s="10" t="n"/>
      <c r="C365" s="10" t="n"/>
      <c r="D365" s="11" t="n"/>
      <c r="E365" s="11" t="n"/>
      <c r="F365" s="11" t="n"/>
      <c r="G365" s="11" t="n"/>
      <c r="H365" s="12" t="n"/>
      <c r="I365" s="13" t="n"/>
      <c r="J365" s="14">
        <f>IF(H365="","",ROUND(H365*I365,2))</f>
        <v/>
      </c>
      <c r="K365" s="14">
        <f>IF(H365="","",H365+N(J365))</f>
        <v/>
      </c>
      <c r="L365" s="9">
        <f>IF(E365="","",IFERROR(IF(INDEX(Lieferanten!$B$6:$B$205,MATCH(E365,Lieferanten!$A$6:$A$205,0))="",Einstellungen!$A$5,INDEX(Lieferanten!$B$6:$B$205,MATCH(E365,Lieferanten!$A$6:$A$205,0))),Einstellungen!$A$5))</f>
        <v/>
      </c>
      <c r="M365" s="15">
        <f>IF(C365="","",IF(N365&lt;&gt;"",N365,C365+L365))</f>
        <v/>
      </c>
      <c r="N365" s="10" t="n"/>
      <c r="O365" s="15">
        <f>IF(C365="","",IFERROR(IF(OR(INDEX(Lieferanten!$C$6:$C$205,MATCH(E365,Lieferanten!$A$6:$A$205,0))="",INDEX(Lieferanten!$D$6:$D$205,MATCH(E365,Lieferanten!$A$6:$A$205,0))=""),"",C365+INDEX(Lieferanten!$D$6:$D$205,MATCH(E365,Lieferanten!$A$6:$A$205,0))),""))</f>
        <v/>
      </c>
      <c r="P365" s="14">
        <f>IF(OR(H365="",O365=""),"",ROUND(K365*INDEX(Lieferanten!$C$6:$C$205,MATCH(E365,Lieferanten!$A$6:$A$205,0)),2))</f>
        <v/>
      </c>
      <c r="Q365" s="10" t="n"/>
      <c r="R365" s="12" t="n"/>
      <c r="S365" s="11" t="n"/>
      <c r="T365" s="14">
        <f>IF(H365="","",IF(U365="bezahlt",0,K365-N(R365)))</f>
        <v/>
      </c>
      <c r="U365" s="16">
        <f>IF(H365="","",IF(Q365&lt;&gt;"",IF(OR(R365="",R365&gt;=K365-N(P365)-0.005),"bezahlt","teilbezahlt"),IF(IF(O365="",FALSE,TODAY()&lt;=O365),"Skonto möglich",IF(IF(M365="",FALSE,TODAY()&gt;M365),"überfällig","offen"))))</f>
        <v/>
      </c>
      <c r="V365" s="17">
        <f>IF(H365="","",IF(AND(D365&lt;&gt;"",COUNTIFS(E$7:E$506,E365,D$7:D$506,D365)&gt;1),"doppelt erfasst?",IF(AND(W365="ja",Y365=""),"XML-Datei ablegen",IF(X365&lt;&gt;"ja","Pflichtangaben prüfen",""))))</f>
        <v/>
      </c>
      <c r="W365" s="18" t="n"/>
      <c r="X365" s="18" t="n"/>
      <c r="Y365" s="11" t="n"/>
    </row>
    <row r="366">
      <c r="A366" s="9">
        <f>IF(E366="","",COUNTA(E$7:E366))</f>
        <v/>
      </c>
      <c r="B366" s="10" t="n"/>
      <c r="C366" s="10" t="n"/>
      <c r="D366" s="11" t="n"/>
      <c r="E366" s="11" t="n"/>
      <c r="F366" s="11" t="n"/>
      <c r="G366" s="11" t="n"/>
      <c r="H366" s="12" t="n"/>
      <c r="I366" s="13" t="n"/>
      <c r="J366" s="14">
        <f>IF(H366="","",ROUND(H366*I366,2))</f>
        <v/>
      </c>
      <c r="K366" s="14">
        <f>IF(H366="","",H366+N(J366))</f>
        <v/>
      </c>
      <c r="L366" s="9">
        <f>IF(E366="","",IFERROR(IF(INDEX(Lieferanten!$B$6:$B$205,MATCH(E366,Lieferanten!$A$6:$A$205,0))="",Einstellungen!$A$5,INDEX(Lieferanten!$B$6:$B$205,MATCH(E366,Lieferanten!$A$6:$A$205,0))),Einstellungen!$A$5))</f>
        <v/>
      </c>
      <c r="M366" s="15">
        <f>IF(C366="","",IF(N366&lt;&gt;"",N366,C366+L366))</f>
        <v/>
      </c>
      <c r="N366" s="10" t="n"/>
      <c r="O366" s="15">
        <f>IF(C366="","",IFERROR(IF(OR(INDEX(Lieferanten!$C$6:$C$205,MATCH(E366,Lieferanten!$A$6:$A$205,0))="",INDEX(Lieferanten!$D$6:$D$205,MATCH(E366,Lieferanten!$A$6:$A$205,0))=""),"",C366+INDEX(Lieferanten!$D$6:$D$205,MATCH(E366,Lieferanten!$A$6:$A$205,0))),""))</f>
        <v/>
      </c>
      <c r="P366" s="14">
        <f>IF(OR(H366="",O366=""),"",ROUND(K366*INDEX(Lieferanten!$C$6:$C$205,MATCH(E366,Lieferanten!$A$6:$A$205,0)),2))</f>
        <v/>
      </c>
      <c r="Q366" s="10" t="n"/>
      <c r="R366" s="12" t="n"/>
      <c r="S366" s="11" t="n"/>
      <c r="T366" s="14">
        <f>IF(H366="","",IF(U366="bezahlt",0,K366-N(R366)))</f>
        <v/>
      </c>
      <c r="U366" s="16">
        <f>IF(H366="","",IF(Q366&lt;&gt;"",IF(OR(R366="",R366&gt;=K366-N(P366)-0.005),"bezahlt","teilbezahlt"),IF(IF(O366="",FALSE,TODAY()&lt;=O366),"Skonto möglich",IF(IF(M366="",FALSE,TODAY()&gt;M366),"überfällig","offen"))))</f>
        <v/>
      </c>
      <c r="V366" s="17">
        <f>IF(H366="","",IF(AND(D366&lt;&gt;"",COUNTIFS(E$7:E$506,E366,D$7:D$506,D366)&gt;1),"doppelt erfasst?",IF(AND(W366="ja",Y366=""),"XML-Datei ablegen",IF(X366&lt;&gt;"ja","Pflichtangaben prüfen",""))))</f>
        <v/>
      </c>
      <c r="W366" s="18" t="n"/>
      <c r="X366" s="18" t="n"/>
      <c r="Y366" s="11" t="n"/>
    </row>
    <row r="367">
      <c r="A367" s="9">
        <f>IF(E367="","",COUNTA(E$7:E367))</f>
        <v/>
      </c>
      <c r="B367" s="10" t="n"/>
      <c r="C367" s="10" t="n"/>
      <c r="D367" s="11" t="n"/>
      <c r="E367" s="11" t="n"/>
      <c r="F367" s="11" t="n"/>
      <c r="G367" s="11" t="n"/>
      <c r="H367" s="12" t="n"/>
      <c r="I367" s="13" t="n"/>
      <c r="J367" s="14">
        <f>IF(H367="","",ROUND(H367*I367,2))</f>
        <v/>
      </c>
      <c r="K367" s="14">
        <f>IF(H367="","",H367+N(J367))</f>
        <v/>
      </c>
      <c r="L367" s="9">
        <f>IF(E367="","",IFERROR(IF(INDEX(Lieferanten!$B$6:$B$205,MATCH(E367,Lieferanten!$A$6:$A$205,0))="",Einstellungen!$A$5,INDEX(Lieferanten!$B$6:$B$205,MATCH(E367,Lieferanten!$A$6:$A$205,0))),Einstellungen!$A$5))</f>
        <v/>
      </c>
      <c r="M367" s="15">
        <f>IF(C367="","",IF(N367&lt;&gt;"",N367,C367+L367))</f>
        <v/>
      </c>
      <c r="N367" s="10" t="n"/>
      <c r="O367" s="15">
        <f>IF(C367="","",IFERROR(IF(OR(INDEX(Lieferanten!$C$6:$C$205,MATCH(E367,Lieferanten!$A$6:$A$205,0))="",INDEX(Lieferanten!$D$6:$D$205,MATCH(E367,Lieferanten!$A$6:$A$205,0))=""),"",C367+INDEX(Lieferanten!$D$6:$D$205,MATCH(E367,Lieferanten!$A$6:$A$205,0))),""))</f>
        <v/>
      </c>
      <c r="P367" s="14">
        <f>IF(OR(H367="",O367=""),"",ROUND(K367*INDEX(Lieferanten!$C$6:$C$205,MATCH(E367,Lieferanten!$A$6:$A$205,0)),2))</f>
        <v/>
      </c>
      <c r="Q367" s="10" t="n"/>
      <c r="R367" s="12" t="n"/>
      <c r="S367" s="11" t="n"/>
      <c r="T367" s="14">
        <f>IF(H367="","",IF(U367="bezahlt",0,K367-N(R367)))</f>
        <v/>
      </c>
      <c r="U367" s="16">
        <f>IF(H367="","",IF(Q367&lt;&gt;"",IF(OR(R367="",R367&gt;=K367-N(P367)-0.005),"bezahlt","teilbezahlt"),IF(IF(O367="",FALSE,TODAY()&lt;=O367),"Skonto möglich",IF(IF(M367="",FALSE,TODAY()&gt;M367),"überfällig","offen"))))</f>
        <v/>
      </c>
      <c r="V367" s="17">
        <f>IF(H367="","",IF(AND(D367&lt;&gt;"",COUNTIFS(E$7:E$506,E367,D$7:D$506,D367)&gt;1),"doppelt erfasst?",IF(AND(W367="ja",Y367=""),"XML-Datei ablegen",IF(X367&lt;&gt;"ja","Pflichtangaben prüfen",""))))</f>
        <v/>
      </c>
      <c r="W367" s="18" t="n"/>
      <c r="X367" s="18" t="n"/>
      <c r="Y367" s="11" t="n"/>
    </row>
    <row r="368">
      <c r="A368" s="9">
        <f>IF(E368="","",COUNTA(E$7:E368))</f>
        <v/>
      </c>
      <c r="B368" s="10" t="n"/>
      <c r="C368" s="10" t="n"/>
      <c r="D368" s="11" t="n"/>
      <c r="E368" s="11" t="n"/>
      <c r="F368" s="11" t="n"/>
      <c r="G368" s="11" t="n"/>
      <c r="H368" s="12" t="n"/>
      <c r="I368" s="13" t="n"/>
      <c r="J368" s="14">
        <f>IF(H368="","",ROUND(H368*I368,2))</f>
        <v/>
      </c>
      <c r="K368" s="14">
        <f>IF(H368="","",H368+N(J368))</f>
        <v/>
      </c>
      <c r="L368" s="9">
        <f>IF(E368="","",IFERROR(IF(INDEX(Lieferanten!$B$6:$B$205,MATCH(E368,Lieferanten!$A$6:$A$205,0))="",Einstellungen!$A$5,INDEX(Lieferanten!$B$6:$B$205,MATCH(E368,Lieferanten!$A$6:$A$205,0))),Einstellungen!$A$5))</f>
        <v/>
      </c>
      <c r="M368" s="15">
        <f>IF(C368="","",IF(N368&lt;&gt;"",N368,C368+L368))</f>
        <v/>
      </c>
      <c r="N368" s="10" t="n"/>
      <c r="O368" s="15">
        <f>IF(C368="","",IFERROR(IF(OR(INDEX(Lieferanten!$C$6:$C$205,MATCH(E368,Lieferanten!$A$6:$A$205,0))="",INDEX(Lieferanten!$D$6:$D$205,MATCH(E368,Lieferanten!$A$6:$A$205,0))=""),"",C368+INDEX(Lieferanten!$D$6:$D$205,MATCH(E368,Lieferanten!$A$6:$A$205,0))),""))</f>
        <v/>
      </c>
      <c r="P368" s="14">
        <f>IF(OR(H368="",O368=""),"",ROUND(K368*INDEX(Lieferanten!$C$6:$C$205,MATCH(E368,Lieferanten!$A$6:$A$205,0)),2))</f>
        <v/>
      </c>
      <c r="Q368" s="10" t="n"/>
      <c r="R368" s="12" t="n"/>
      <c r="S368" s="11" t="n"/>
      <c r="T368" s="14">
        <f>IF(H368="","",IF(U368="bezahlt",0,K368-N(R368)))</f>
        <v/>
      </c>
      <c r="U368" s="16">
        <f>IF(H368="","",IF(Q368&lt;&gt;"",IF(OR(R368="",R368&gt;=K368-N(P368)-0.005),"bezahlt","teilbezahlt"),IF(IF(O368="",FALSE,TODAY()&lt;=O368),"Skonto möglich",IF(IF(M368="",FALSE,TODAY()&gt;M368),"überfällig","offen"))))</f>
        <v/>
      </c>
      <c r="V368" s="17">
        <f>IF(H368="","",IF(AND(D368&lt;&gt;"",COUNTIFS(E$7:E$506,E368,D$7:D$506,D368)&gt;1),"doppelt erfasst?",IF(AND(W368="ja",Y368=""),"XML-Datei ablegen",IF(X368&lt;&gt;"ja","Pflichtangaben prüfen",""))))</f>
        <v/>
      </c>
      <c r="W368" s="18" t="n"/>
      <c r="X368" s="18" t="n"/>
      <c r="Y368" s="11" t="n"/>
    </row>
    <row r="369">
      <c r="A369" s="9">
        <f>IF(E369="","",COUNTA(E$7:E369))</f>
        <v/>
      </c>
      <c r="B369" s="10" t="n"/>
      <c r="C369" s="10" t="n"/>
      <c r="D369" s="11" t="n"/>
      <c r="E369" s="11" t="n"/>
      <c r="F369" s="11" t="n"/>
      <c r="G369" s="11" t="n"/>
      <c r="H369" s="12" t="n"/>
      <c r="I369" s="13" t="n"/>
      <c r="J369" s="14">
        <f>IF(H369="","",ROUND(H369*I369,2))</f>
        <v/>
      </c>
      <c r="K369" s="14">
        <f>IF(H369="","",H369+N(J369))</f>
        <v/>
      </c>
      <c r="L369" s="9">
        <f>IF(E369="","",IFERROR(IF(INDEX(Lieferanten!$B$6:$B$205,MATCH(E369,Lieferanten!$A$6:$A$205,0))="",Einstellungen!$A$5,INDEX(Lieferanten!$B$6:$B$205,MATCH(E369,Lieferanten!$A$6:$A$205,0))),Einstellungen!$A$5))</f>
        <v/>
      </c>
      <c r="M369" s="15">
        <f>IF(C369="","",IF(N369&lt;&gt;"",N369,C369+L369))</f>
        <v/>
      </c>
      <c r="N369" s="10" t="n"/>
      <c r="O369" s="15">
        <f>IF(C369="","",IFERROR(IF(OR(INDEX(Lieferanten!$C$6:$C$205,MATCH(E369,Lieferanten!$A$6:$A$205,0))="",INDEX(Lieferanten!$D$6:$D$205,MATCH(E369,Lieferanten!$A$6:$A$205,0))=""),"",C369+INDEX(Lieferanten!$D$6:$D$205,MATCH(E369,Lieferanten!$A$6:$A$205,0))),""))</f>
        <v/>
      </c>
      <c r="P369" s="14">
        <f>IF(OR(H369="",O369=""),"",ROUND(K369*INDEX(Lieferanten!$C$6:$C$205,MATCH(E369,Lieferanten!$A$6:$A$205,0)),2))</f>
        <v/>
      </c>
      <c r="Q369" s="10" t="n"/>
      <c r="R369" s="12" t="n"/>
      <c r="S369" s="11" t="n"/>
      <c r="T369" s="14">
        <f>IF(H369="","",IF(U369="bezahlt",0,K369-N(R369)))</f>
        <v/>
      </c>
      <c r="U369" s="16">
        <f>IF(H369="","",IF(Q369&lt;&gt;"",IF(OR(R369="",R369&gt;=K369-N(P369)-0.005),"bezahlt","teilbezahlt"),IF(IF(O369="",FALSE,TODAY()&lt;=O369),"Skonto möglich",IF(IF(M369="",FALSE,TODAY()&gt;M369),"überfällig","offen"))))</f>
        <v/>
      </c>
      <c r="V369" s="17">
        <f>IF(H369="","",IF(AND(D369&lt;&gt;"",COUNTIFS(E$7:E$506,E369,D$7:D$506,D369)&gt;1),"doppelt erfasst?",IF(AND(W369="ja",Y369=""),"XML-Datei ablegen",IF(X369&lt;&gt;"ja","Pflichtangaben prüfen",""))))</f>
        <v/>
      </c>
      <c r="W369" s="18" t="n"/>
      <c r="X369" s="18" t="n"/>
      <c r="Y369" s="11" t="n"/>
    </row>
    <row r="370">
      <c r="A370" s="9">
        <f>IF(E370="","",COUNTA(E$7:E370))</f>
        <v/>
      </c>
      <c r="B370" s="10" t="n"/>
      <c r="C370" s="10" t="n"/>
      <c r="D370" s="11" t="n"/>
      <c r="E370" s="11" t="n"/>
      <c r="F370" s="11" t="n"/>
      <c r="G370" s="11" t="n"/>
      <c r="H370" s="12" t="n"/>
      <c r="I370" s="13" t="n"/>
      <c r="J370" s="14">
        <f>IF(H370="","",ROUND(H370*I370,2))</f>
        <v/>
      </c>
      <c r="K370" s="14">
        <f>IF(H370="","",H370+N(J370))</f>
        <v/>
      </c>
      <c r="L370" s="9">
        <f>IF(E370="","",IFERROR(IF(INDEX(Lieferanten!$B$6:$B$205,MATCH(E370,Lieferanten!$A$6:$A$205,0))="",Einstellungen!$A$5,INDEX(Lieferanten!$B$6:$B$205,MATCH(E370,Lieferanten!$A$6:$A$205,0))),Einstellungen!$A$5))</f>
        <v/>
      </c>
      <c r="M370" s="15">
        <f>IF(C370="","",IF(N370&lt;&gt;"",N370,C370+L370))</f>
        <v/>
      </c>
      <c r="N370" s="10" t="n"/>
      <c r="O370" s="15">
        <f>IF(C370="","",IFERROR(IF(OR(INDEX(Lieferanten!$C$6:$C$205,MATCH(E370,Lieferanten!$A$6:$A$205,0))="",INDEX(Lieferanten!$D$6:$D$205,MATCH(E370,Lieferanten!$A$6:$A$205,0))=""),"",C370+INDEX(Lieferanten!$D$6:$D$205,MATCH(E370,Lieferanten!$A$6:$A$205,0))),""))</f>
        <v/>
      </c>
      <c r="P370" s="14">
        <f>IF(OR(H370="",O370=""),"",ROUND(K370*INDEX(Lieferanten!$C$6:$C$205,MATCH(E370,Lieferanten!$A$6:$A$205,0)),2))</f>
        <v/>
      </c>
      <c r="Q370" s="10" t="n"/>
      <c r="R370" s="12" t="n"/>
      <c r="S370" s="11" t="n"/>
      <c r="T370" s="14">
        <f>IF(H370="","",IF(U370="bezahlt",0,K370-N(R370)))</f>
        <v/>
      </c>
      <c r="U370" s="16">
        <f>IF(H370="","",IF(Q370&lt;&gt;"",IF(OR(R370="",R370&gt;=K370-N(P370)-0.005),"bezahlt","teilbezahlt"),IF(IF(O370="",FALSE,TODAY()&lt;=O370),"Skonto möglich",IF(IF(M370="",FALSE,TODAY()&gt;M370),"überfällig","offen"))))</f>
        <v/>
      </c>
      <c r="V370" s="17">
        <f>IF(H370="","",IF(AND(D370&lt;&gt;"",COUNTIFS(E$7:E$506,E370,D$7:D$506,D370)&gt;1),"doppelt erfasst?",IF(AND(W370="ja",Y370=""),"XML-Datei ablegen",IF(X370&lt;&gt;"ja","Pflichtangaben prüfen",""))))</f>
        <v/>
      </c>
      <c r="W370" s="18" t="n"/>
      <c r="X370" s="18" t="n"/>
      <c r="Y370" s="11" t="n"/>
    </row>
    <row r="371">
      <c r="A371" s="9">
        <f>IF(E371="","",COUNTA(E$7:E371))</f>
        <v/>
      </c>
      <c r="B371" s="10" t="n"/>
      <c r="C371" s="10" t="n"/>
      <c r="D371" s="11" t="n"/>
      <c r="E371" s="11" t="n"/>
      <c r="F371" s="11" t="n"/>
      <c r="G371" s="11" t="n"/>
      <c r="H371" s="12" t="n"/>
      <c r="I371" s="13" t="n"/>
      <c r="J371" s="14">
        <f>IF(H371="","",ROUND(H371*I371,2))</f>
        <v/>
      </c>
      <c r="K371" s="14">
        <f>IF(H371="","",H371+N(J371))</f>
        <v/>
      </c>
      <c r="L371" s="9">
        <f>IF(E371="","",IFERROR(IF(INDEX(Lieferanten!$B$6:$B$205,MATCH(E371,Lieferanten!$A$6:$A$205,0))="",Einstellungen!$A$5,INDEX(Lieferanten!$B$6:$B$205,MATCH(E371,Lieferanten!$A$6:$A$205,0))),Einstellungen!$A$5))</f>
        <v/>
      </c>
      <c r="M371" s="15">
        <f>IF(C371="","",IF(N371&lt;&gt;"",N371,C371+L371))</f>
        <v/>
      </c>
      <c r="N371" s="10" t="n"/>
      <c r="O371" s="15">
        <f>IF(C371="","",IFERROR(IF(OR(INDEX(Lieferanten!$C$6:$C$205,MATCH(E371,Lieferanten!$A$6:$A$205,0))="",INDEX(Lieferanten!$D$6:$D$205,MATCH(E371,Lieferanten!$A$6:$A$205,0))=""),"",C371+INDEX(Lieferanten!$D$6:$D$205,MATCH(E371,Lieferanten!$A$6:$A$205,0))),""))</f>
        <v/>
      </c>
      <c r="P371" s="14">
        <f>IF(OR(H371="",O371=""),"",ROUND(K371*INDEX(Lieferanten!$C$6:$C$205,MATCH(E371,Lieferanten!$A$6:$A$205,0)),2))</f>
        <v/>
      </c>
      <c r="Q371" s="10" t="n"/>
      <c r="R371" s="12" t="n"/>
      <c r="S371" s="11" t="n"/>
      <c r="T371" s="14">
        <f>IF(H371="","",IF(U371="bezahlt",0,K371-N(R371)))</f>
        <v/>
      </c>
      <c r="U371" s="16">
        <f>IF(H371="","",IF(Q371&lt;&gt;"",IF(OR(R371="",R371&gt;=K371-N(P371)-0.005),"bezahlt","teilbezahlt"),IF(IF(O371="",FALSE,TODAY()&lt;=O371),"Skonto möglich",IF(IF(M371="",FALSE,TODAY()&gt;M371),"überfällig","offen"))))</f>
        <v/>
      </c>
      <c r="V371" s="17">
        <f>IF(H371="","",IF(AND(D371&lt;&gt;"",COUNTIFS(E$7:E$506,E371,D$7:D$506,D371)&gt;1),"doppelt erfasst?",IF(AND(W371="ja",Y371=""),"XML-Datei ablegen",IF(X371&lt;&gt;"ja","Pflichtangaben prüfen",""))))</f>
        <v/>
      </c>
      <c r="W371" s="18" t="n"/>
      <c r="X371" s="18" t="n"/>
      <c r="Y371" s="11" t="n"/>
    </row>
    <row r="372">
      <c r="A372" s="9">
        <f>IF(E372="","",COUNTA(E$7:E372))</f>
        <v/>
      </c>
      <c r="B372" s="10" t="n"/>
      <c r="C372" s="10" t="n"/>
      <c r="D372" s="11" t="n"/>
      <c r="E372" s="11" t="n"/>
      <c r="F372" s="11" t="n"/>
      <c r="G372" s="11" t="n"/>
      <c r="H372" s="12" t="n"/>
      <c r="I372" s="13" t="n"/>
      <c r="J372" s="14">
        <f>IF(H372="","",ROUND(H372*I372,2))</f>
        <v/>
      </c>
      <c r="K372" s="14">
        <f>IF(H372="","",H372+N(J372))</f>
        <v/>
      </c>
      <c r="L372" s="9">
        <f>IF(E372="","",IFERROR(IF(INDEX(Lieferanten!$B$6:$B$205,MATCH(E372,Lieferanten!$A$6:$A$205,0))="",Einstellungen!$A$5,INDEX(Lieferanten!$B$6:$B$205,MATCH(E372,Lieferanten!$A$6:$A$205,0))),Einstellungen!$A$5))</f>
        <v/>
      </c>
      <c r="M372" s="15">
        <f>IF(C372="","",IF(N372&lt;&gt;"",N372,C372+L372))</f>
        <v/>
      </c>
      <c r="N372" s="10" t="n"/>
      <c r="O372" s="15">
        <f>IF(C372="","",IFERROR(IF(OR(INDEX(Lieferanten!$C$6:$C$205,MATCH(E372,Lieferanten!$A$6:$A$205,0))="",INDEX(Lieferanten!$D$6:$D$205,MATCH(E372,Lieferanten!$A$6:$A$205,0))=""),"",C372+INDEX(Lieferanten!$D$6:$D$205,MATCH(E372,Lieferanten!$A$6:$A$205,0))),""))</f>
        <v/>
      </c>
      <c r="P372" s="14">
        <f>IF(OR(H372="",O372=""),"",ROUND(K372*INDEX(Lieferanten!$C$6:$C$205,MATCH(E372,Lieferanten!$A$6:$A$205,0)),2))</f>
        <v/>
      </c>
      <c r="Q372" s="10" t="n"/>
      <c r="R372" s="12" t="n"/>
      <c r="S372" s="11" t="n"/>
      <c r="T372" s="14">
        <f>IF(H372="","",IF(U372="bezahlt",0,K372-N(R372)))</f>
        <v/>
      </c>
      <c r="U372" s="16">
        <f>IF(H372="","",IF(Q372&lt;&gt;"",IF(OR(R372="",R372&gt;=K372-N(P372)-0.005),"bezahlt","teilbezahlt"),IF(IF(O372="",FALSE,TODAY()&lt;=O372),"Skonto möglich",IF(IF(M372="",FALSE,TODAY()&gt;M372),"überfällig","offen"))))</f>
        <v/>
      </c>
      <c r="V372" s="17">
        <f>IF(H372="","",IF(AND(D372&lt;&gt;"",COUNTIFS(E$7:E$506,E372,D$7:D$506,D372)&gt;1),"doppelt erfasst?",IF(AND(W372="ja",Y372=""),"XML-Datei ablegen",IF(X372&lt;&gt;"ja","Pflichtangaben prüfen",""))))</f>
        <v/>
      </c>
      <c r="W372" s="18" t="n"/>
      <c r="X372" s="18" t="n"/>
      <c r="Y372" s="11" t="n"/>
    </row>
    <row r="373">
      <c r="A373" s="9">
        <f>IF(E373="","",COUNTA(E$7:E373))</f>
        <v/>
      </c>
      <c r="B373" s="10" t="n"/>
      <c r="C373" s="10" t="n"/>
      <c r="D373" s="11" t="n"/>
      <c r="E373" s="11" t="n"/>
      <c r="F373" s="11" t="n"/>
      <c r="G373" s="11" t="n"/>
      <c r="H373" s="12" t="n"/>
      <c r="I373" s="13" t="n"/>
      <c r="J373" s="14">
        <f>IF(H373="","",ROUND(H373*I373,2))</f>
        <v/>
      </c>
      <c r="K373" s="14">
        <f>IF(H373="","",H373+N(J373))</f>
        <v/>
      </c>
      <c r="L373" s="9">
        <f>IF(E373="","",IFERROR(IF(INDEX(Lieferanten!$B$6:$B$205,MATCH(E373,Lieferanten!$A$6:$A$205,0))="",Einstellungen!$A$5,INDEX(Lieferanten!$B$6:$B$205,MATCH(E373,Lieferanten!$A$6:$A$205,0))),Einstellungen!$A$5))</f>
        <v/>
      </c>
      <c r="M373" s="15">
        <f>IF(C373="","",IF(N373&lt;&gt;"",N373,C373+L373))</f>
        <v/>
      </c>
      <c r="N373" s="10" t="n"/>
      <c r="O373" s="15">
        <f>IF(C373="","",IFERROR(IF(OR(INDEX(Lieferanten!$C$6:$C$205,MATCH(E373,Lieferanten!$A$6:$A$205,0))="",INDEX(Lieferanten!$D$6:$D$205,MATCH(E373,Lieferanten!$A$6:$A$205,0))=""),"",C373+INDEX(Lieferanten!$D$6:$D$205,MATCH(E373,Lieferanten!$A$6:$A$205,0))),""))</f>
        <v/>
      </c>
      <c r="P373" s="14">
        <f>IF(OR(H373="",O373=""),"",ROUND(K373*INDEX(Lieferanten!$C$6:$C$205,MATCH(E373,Lieferanten!$A$6:$A$205,0)),2))</f>
        <v/>
      </c>
      <c r="Q373" s="10" t="n"/>
      <c r="R373" s="12" t="n"/>
      <c r="S373" s="11" t="n"/>
      <c r="T373" s="14">
        <f>IF(H373="","",IF(U373="bezahlt",0,K373-N(R373)))</f>
        <v/>
      </c>
      <c r="U373" s="16">
        <f>IF(H373="","",IF(Q373&lt;&gt;"",IF(OR(R373="",R373&gt;=K373-N(P373)-0.005),"bezahlt","teilbezahlt"),IF(IF(O373="",FALSE,TODAY()&lt;=O373),"Skonto möglich",IF(IF(M373="",FALSE,TODAY()&gt;M373),"überfällig","offen"))))</f>
        <v/>
      </c>
      <c r="V373" s="17">
        <f>IF(H373="","",IF(AND(D373&lt;&gt;"",COUNTIFS(E$7:E$506,E373,D$7:D$506,D373)&gt;1),"doppelt erfasst?",IF(AND(W373="ja",Y373=""),"XML-Datei ablegen",IF(X373&lt;&gt;"ja","Pflichtangaben prüfen",""))))</f>
        <v/>
      </c>
      <c r="W373" s="18" t="n"/>
      <c r="X373" s="18" t="n"/>
      <c r="Y373" s="11" t="n"/>
    </row>
    <row r="374">
      <c r="A374" s="9">
        <f>IF(E374="","",COUNTA(E$7:E374))</f>
        <v/>
      </c>
      <c r="B374" s="10" t="n"/>
      <c r="C374" s="10" t="n"/>
      <c r="D374" s="11" t="n"/>
      <c r="E374" s="11" t="n"/>
      <c r="F374" s="11" t="n"/>
      <c r="G374" s="11" t="n"/>
      <c r="H374" s="12" t="n"/>
      <c r="I374" s="13" t="n"/>
      <c r="J374" s="14">
        <f>IF(H374="","",ROUND(H374*I374,2))</f>
        <v/>
      </c>
      <c r="K374" s="14">
        <f>IF(H374="","",H374+N(J374))</f>
        <v/>
      </c>
      <c r="L374" s="9">
        <f>IF(E374="","",IFERROR(IF(INDEX(Lieferanten!$B$6:$B$205,MATCH(E374,Lieferanten!$A$6:$A$205,0))="",Einstellungen!$A$5,INDEX(Lieferanten!$B$6:$B$205,MATCH(E374,Lieferanten!$A$6:$A$205,0))),Einstellungen!$A$5))</f>
        <v/>
      </c>
      <c r="M374" s="15">
        <f>IF(C374="","",IF(N374&lt;&gt;"",N374,C374+L374))</f>
        <v/>
      </c>
      <c r="N374" s="10" t="n"/>
      <c r="O374" s="15">
        <f>IF(C374="","",IFERROR(IF(OR(INDEX(Lieferanten!$C$6:$C$205,MATCH(E374,Lieferanten!$A$6:$A$205,0))="",INDEX(Lieferanten!$D$6:$D$205,MATCH(E374,Lieferanten!$A$6:$A$205,0))=""),"",C374+INDEX(Lieferanten!$D$6:$D$205,MATCH(E374,Lieferanten!$A$6:$A$205,0))),""))</f>
        <v/>
      </c>
      <c r="P374" s="14">
        <f>IF(OR(H374="",O374=""),"",ROUND(K374*INDEX(Lieferanten!$C$6:$C$205,MATCH(E374,Lieferanten!$A$6:$A$205,0)),2))</f>
        <v/>
      </c>
      <c r="Q374" s="10" t="n"/>
      <c r="R374" s="12" t="n"/>
      <c r="S374" s="11" t="n"/>
      <c r="T374" s="14">
        <f>IF(H374="","",IF(U374="bezahlt",0,K374-N(R374)))</f>
        <v/>
      </c>
      <c r="U374" s="16">
        <f>IF(H374="","",IF(Q374&lt;&gt;"",IF(OR(R374="",R374&gt;=K374-N(P374)-0.005),"bezahlt","teilbezahlt"),IF(IF(O374="",FALSE,TODAY()&lt;=O374),"Skonto möglich",IF(IF(M374="",FALSE,TODAY()&gt;M374),"überfällig","offen"))))</f>
        <v/>
      </c>
      <c r="V374" s="17">
        <f>IF(H374="","",IF(AND(D374&lt;&gt;"",COUNTIFS(E$7:E$506,E374,D$7:D$506,D374)&gt;1),"doppelt erfasst?",IF(AND(W374="ja",Y374=""),"XML-Datei ablegen",IF(X374&lt;&gt;"ja","Pflichtangaben prüfen",""))))</f>
        <v/>
      </c>
      <c r="W374" s="18" t="n"/>
      <c r="X374" s="18" t="n"/>
      <c r="Y374" s="11" t="n"/>
    </row>
    <row r="375">
      <c r="A375" s="9">
        <f>IF(E375="","",COUNTA(E$7:E375))</f>
        <v/>
      </c>
      <c r="B375" s="10" t="n"/>
      <c r="C375" s="10" t="n"/>
      <c r="D375" s="11" t="n"/>
      <c r="E375" s="11" t="n"/>
      <c r="F375" s="11" t="n"/>
      <c r="G375" s="11" t="n"/>
      <c r="H375" s="12" t="n"/>
      <c r="I375" s="13" t="n"/>
      <c r="J375" s="14">
        <f>IF(H375="","",ROUND(H375*I375,2))</f>
        <v/>
      </c>
      <c r="K375" s="14">
        <f>IF(H375="","",H375+N(J375))</f>
        <v/>
      </c>
      <c r="L375" s="9">
        <f>IF(E375="","",IFERROR(IF(INDEX(Lieferanten!$B$6:$B$205,MATCH(E375,Lieferanten!$A$6:$A$205,0))="",Einstellungen!$A$5,INDEX(Lieferanten!$B$6:$B$205,MATCH(E375,Lieferanten!$A$6:$A$205,0))),Einstellungen!$A$5))</f>
        <v/>
      </c>
      <c r="M375" s="15">
        <f>IF(C375="","",IF(N375&lt;&gt;"",N375,C375+L375))</f>
        <v/>
      </c>
      <c r="N375" s="10" t="n"/>
      <c r="O375" s="15">
        <f>IF(C375="","",IFERROR(IF(OR(INDEX(Lieferanten!$C$6:$C$205,MATCH(E375,Lieferanten!$A$6:$A$205,0))="",INDEX(Lieferanten!$D$6:$D$205,MATCH(E375,Lieferanten!$A$6:$A$205,0))=""),"",C375+INDEX(Lieferanten!$D$6:$D$205,MATCH(E375,Lieferanten!$A$6:$A$205,0))),""))</f>
        <v/>
      </c>
      <c r="P375" s="14">
        <f>IF(OR(H375="",O375=""),"",ROUND(K375*INDEX(Lieferanten!$C$6:$C$205,MATCH(E375,Lieferanten!$A$6:$A$205,0)),2))</f>
        <v/>
      </c>
      <c r="Q375" s="10" t="n"/>
      <c r="R375" s="12" t="n"/>
      <c r="S375" s="11" t="n"/>
      <c r="T375" s="14">
        <f>IF(H375="","",IF(U375="bezahlt",0,K375-N(R375)))</f>
        <v/>
      </c>
      <c r="U375" s="16">
        <f>IF(H375="","",IF(Q375&lt;&gt;"",IF(OR(R375="",R375&gt;=K375-N(P375)-0.005),"bezahlt","teilbezahlt"),IF(IF(O375="",FALSE,TODAY()&lt;=O375),"Skonto möglich",IF(IF(M375="",FALSE,TODAY()&gt;M375),"überfällig","offen"))))</f>
        <v/>
      </c>
      <c r="V375" s="17">
        <f>IF(H375="","",IF(AND(D375&lt;&gt;"",COUNTIFS(E$7:E$506,E375,D$7:D$506,D375)&gt;1),"doppelt erfasst?",IF(AND(W375="ja",Y375=""),"XML-Datei ablegen",IF(X375&lt;&gt;"ja","Pflichtangaben prüfen",""))))</f>
        <v/>
      </c>
      <c r="W375" s="18" t="n"/>
      <c r="X375" s="18" t="n"/>
      <c r="Y375" s="11" t="n"/>
    </row>
    <row r="376">
      <c r="A376" s="9">
        <f>IF(E376="","",COUNTA(E$7:E376))</f>
        <v/>
      </c>
      <c r="B376" s="10" t="n"/>
      <c r="C376" s="10" t="n"/>
      <c r="D376" s="11" t="n"/>
      <c r="E376" s="11" t="n"/>
      <c r="F376" s="11" t="n"/>
      <c r="G376" s="11" t="n"/>
      <c r="H376" s="12" t="n"/>
      <c r="I376" s="13" t="n"/>
      <c r="J376" s="14">
        <f>IF(H376="","",ROUND(H376*I376,2))</f>
        <v/>
      </c>
      <c r="K376" s="14">
        <f>IF(H376="","",H376+N(J376))</f>
        <v/>
      </c>
      <c r="L376" s="9">
        <f>IF(E376="","",IFERROR(IF(INDEX(Lieferanten!$B$6:$B$205,MATCH(E376,Lieferanten!$A$6:$A$205,0))="",Einstellungen!$A$5,INDEX(Lieferanten!$B$6:$B$205,MATCH(E376,Lieferanten!$A$6:$A$205,0))),Einstellungen!$A$5))</f>
        <v/>
      </c>
      <c r="M376" s="15">
        <f>IF(C376="","",IF(N376&lt;&gt;"",N376,C376+L376))</f>
        <v/>
      </c>
      <c r="N376" s="10" t="n"/>
      <c r="O376" s="15">
        <f>IF(C376="","",IFERROR(IF(OR(INDEX(Lieferanten!$C$6:$C$205,MATCH(E376,Lieferanten!$A$6:$A$205,0))="",INDEX(Lieferanten!$D$6:$D$205,MATCH(E376,Lieferanten!$A$6:$A$205,0))=""),"",C376+INDEX(Lieferanten!$D$6:$D$205,MATCH(E376,Lieferanten!$A$6:$A$205,0))),""))</f>
        <v/>
      </c>
      <c r="P376" s="14">
        <f>IF(OR(H376="",O376=""),"",ROUND(K376*INDEX(Lieferanten!$C$6:$C$205,MATCH(E376,Lieferanten!$A$6:$A$205,0)),2))</f>
        <v/>
      </c>
      <c r="Q376" s="10" t="n"/>
      <c r="R376" s="12" t="n"/>
      <c r="S376" s="11" t="n"/>
      <c r="T376" s="14">
        <f>IF(H376="","",IF(U376="bezahlt",0,K376-N(R376)))</f>
        <v/>
      </c>
      <c r="U376" s="16">
        <f>IF(H376="","",IF(Q376&lt;&gt;"",IF(OR(R376="",R376&gt;=K376-N(P376)-0.005),"bezahlt","teilbezahlt"),IF(IF(O376="",FALSE,TODAY()&lt;=O376),"Skonto möglich",IF(IF(M376="",FALSE,TODAY()&gt;M376),"überfällig","offen"))))</f>
        <v/>
      </c>
      <c r="V376" s="17">
        <f>IF(H376="","",IF(AND(D376&lt;&gt;"",COUNTIFS(E$7:E$506,E376,D$7:D$506,D376)&gt;1),"doppelt erfasst?",IF(AND(W376="ja",Y376=""),"XML-Datei ablegen",IF(X376&lt;&gt;"ja","Pflichtangaben prüfen",""))))</f>
        <v/>
      </c>
      <c r="W376" s="18" t="n"/>
      <c r="X376" s="18" t="n"/>
      <c r="Y376" s="11" t="n"/>
    </row>
    <row r="377">
      <c r="A377" s="9">
        <f>IF(E377="","",COUNTA(E$7:E377))</f>
        <v/>
      </c>
      <c r="B377" s="10" t="n"/>
      <c r="C377" s="10" t="n"/>
      <c r="D377" s="11" t="n"/>
      <c r="E377" s="11" t="n"/>
      <c r="F377" s="11" t="n"/>
      <c r="G377" s="11" t="n"/>
      <c r="H377" s="12" t="n"/>
      <c r="I377" s="13" t="n"/>
      <c r="J377" s="14">
        <f>IF(H377="","",ROUND(H377*I377,2))</f>
        <v/>
      </c>
      <c r="K377" s="14">
        <f>IF(H377="","",H377+N(J377))</f>
        <v/>
      </c>
      <c r="L377" s="9">
        <f>IF(E377="","",IFERROR(IF(INDEX(Lieferanten!$B$6:$B$205,MATCH(E377,Lieferanten!$A$6:$A$205,0))="",Einstellungen!$A$5,INDEX(Lieferanten!$B$6:$B$205,MATCH(E377,Lieferanten!$A$6:$A$205,0))),Einstellungen!$A$5))</f>
        <v/>
      </c>
      <c r="M377" s="15">
        <f>IF(C377="","",IF(N377&lt;&gt;"",N377,C377+L377))</f>
        <v/>
      </c>
      <c r="N377" s="10" t="n"/>
      <c r="O377" s="15">
        <f>IF(C377="","",IFERROR(IF(OR(INDEX(Lieferanten!$C$6:$C$205,MATCH(E377,Lieferanten!$A$6:$A$205,0))="",INDEX(Lieferanten!$D$6:$D$205,MATCH(E377,Lieferanten!$A$6:$A$205,0))=""),"",C377+INDEX(Lieferanten!$D$6:$D$205,MATCH(E377,Lieferanten!$A$6:$A$205,0))),""))</f>
        <v/>
      </c>
      <c r="P377" s="14">
        <f>IF(OR(H377="",O377=""),"",ROUND(K377*INDEX(Lieferanten!$C$6:$C$205,MATCH(E377,Lieferanten!$A$6:$A$205,0)),2))</f>
        <v/>
      </c>
      <c r="Q377" s="10" t="n"/>
      <c r="R377" s="12" t="n"/>
      <c r="S377" s="11" t="n"/>
      <c r="T377" s="14">
        <f>IF(H377="","",IF(U377="bezahlt",0,K377-N(R377)))</f>
        <v/>
      </c>
      <c r="U377" s="16">
        <f>IF(H377="","",IF(Q377&lt;&gt;"",IF(OR(R377="",R377&gt;=K377-N(P377)-0.005),"bezahlt","teilbezahlt"),IF(IF(O377="",FALSE,TODAY()&lt;=O377),"Skonto möglich",IF(IF(M377="",FALSE,TODAY()&gt;M377),"überfällig","offen"))))</f>
        <v/>
      </c>
      <c r="V377" s="17">
        <f>IF(H377="","",IF(AND(D377&lt;&gt;"",COUNTIFS(E$7:E$506,E377,D$7:D$506,D377)&gt;1),"doppelt erfasst?",IF(AND(W377="ja",Y377=""),"XML-Datei ablegen",IF(X377&lt;&gt;"ja","Pflichtangaben prüfen",""))))</f>
        <v/>
      </c>
      <c r="W377" s="18" t="n"/>
      <c r="X377" s="18" t="n"/>
      <c r="Y377" s="11" t="n"/>
    </row>
    <row r="378">
      <c r="A378" s="9">
        <f>IF(E378="","",COUNTA(E$7:E378))</f>
        <v/>
      </c>
      <c r="B378" s="10" t="n"/>
      <c r="C378" s="10" t="n"/>
      <c r="D378" s="11" t="n"/>
      <c r="E378" s="11" t="n"/>
      <c r="F378" s="11" t="n"/>
      <c r="G378" s="11" t="n"/>
      <c r="H378" s="12" t="n"/>
      <c r="I378" s="13" t="n"/>
      <c r="J378" s="14">
        <f>IF(H378="","",ROUND(H378*I378,2))</f>
        <v/>
      </c>
      <c r="K378" s="14">
        <f>IF(H378="","",H378+N(J378))</f>
        <v/>
      </c>
      <c r="L378" s="9">
        <f>IF(E378="","",IFERROR(IF(INDEX(Lieferanten!$B$6:$B$205,MATCH(E378,Lieferanten!$A$6:$A$205,0))="",Einstellungen!$A$5,INDEX(Lieferanten!$B$6:$B$205,MATCH(E378,Lieferanten!$A$6:$A$205,0))),Einstellungen!$A$5))</f>
        <v/>
      </c>
      <c r="M378" s="15">
        <f>IF(C378="","",IF(N378&lt;&gt;"",N378,C378+L378))</f>
        <v/>
      </c>
      <c r="N378" s="10" t="n"/>
      <c r="O378" s="15">
        <f>IF(C378="","",IFERROR(IF(OR(INDEX(Lieferanten!$C$6:$C$205,MATCH(E378,Lieferanten!$A$6:$A$205,0))="",INDEX(Lieferanten!$D$6:$D$205,MATCH(E378,Lieferanten!$A$6:$A$205,0))=""),"",C378+INDEX(Lieferanten!$D$6:$D$205,MATCH(E378,Lieferanten!$A$6:$A$205,0))),""))</f>
        <v/>
      </c>
      <c r="P378" s="14">
        <f>IF(OR(H378="",O378=""),"",ROUND(K378*INDEX(Lieferanten!$C$6:$C$205,MATCH(E378,Lieferanten!$A$6:$A$205,0)),2))</f>
        <v/>
      </c>
      <c r="Q378" s="10" t="n"/>
      <c r="R378" s="12" t="n"/>
      <c r="S378" s="11" t="n"/>
      <c r="T378" s="14">
        <f>IF(H378="","",IF(U378="bezahlt",0,K378-N(R378)))</f>
        <v/>
      </c>
      <c r="U378" s="16">
        <f>IF(H378="","",IF(Q378&lt;&gt;"",IF(OR(R378="",R378&gt;=K378-N(P378)-0.005),"bezahlt","teilbezahlt"),IF(IF(O378="",FALSE,TODAY()&lt;=O378),"Skonto möglich",IF(IF(M378="",FALSE,TODAY()&gt;M378),"überfällig","offen"))))</f>
        <v/>
      </c>
      <c r="V378" s="17">
        <f>IF(H378="","",IF(AND(D378&lt;&gt;"",COUNTIFS(E$7:E$506,E378,D$7:D$506,D378)&gt;1),"doppelt erfasst?",IF(AND(W378="ja",Y378=""),"XML-Datei ablegen",IF(X378&lt;&gt;"ja","Pflichtangaben prüfen",""))))</f>
        <v/>
      </c>
      <c r="W378" s="18" t="n"/>
      <c r="X378" s="18" t="n"/>
      <c r="Y378" s="11" t="n"/>
    </row>
    <row r="379">
      <c r="A379" s="9">
        <f>IF(E379="","",COUNTA(E$7:E379))</f>
        <v/>
      </c>
      <c r="B379" s="10" t="n"/>
      <c r="C379" s="10" t="n"/>
      <c r="D379" s="11" t="n"/>
      <c r="E379" s="11" t="n"/>
      <c r="F379" s="11" t="n"/>
      <c r="G379" s="11" t="n"/>
      <c r="H379" s="12" t="n"/>
      <c r="I379" s="13" t="n"/>
      <c r="J379" s="14">
        <f>IF(H379="","",ROUND(H379*I379,2))</f>
        <v/>
      </c>
      <c r="K379" s="14">
        <f>IF(H379="","",H379+N(J379))</f>
        <v/>
      </c>
      <c r="L379" s="9">
        <f>IF(E379="","",IFERROR(IF(INDEX(Lieferanten!$B$6:$B$205,MATCH(E379,Lieferanten!$A$6:$A$205,0))="",Einstellungen!$A$5,INDEX(Lieferanten!$B$6:$B$205,MATCH(E379,Lieferanten!$A$6:$A$205,0))),Einstellungen!$A$5))</f>
        <v/>
      </c>
      <c r="M379" s="15">
        <f>IF(C379="","",IF(N379&lt;&gt;"",N379,C379+L379))</f>
        <v/>
      </c>
      <c r="N379" s="10" t="n"/>
      <c r="O379" s="15">
        <f>IF(C379="","",IFERROR(IF(OR(INDEX(Lieferanten!$C$6:$C$205,MATCH(E379,Lieferanten!$A$6:$A$205,0))="",INDEX(Lieferanten!$D$6:$D$205,MATCH(E379,Lieferanten!$A$6:$A$205,0))=""),"",C379+INDEX(Lieferanten!$D$6:$D$205,MATCH(E379,Lieferanten!$A$6:$A$205,0))),""))</f>
        <v/>
      </c>
      <c r="P379" s="14">
        <f>IF(OR(H379="",O379=""),"",ROUND(K379*INDEX(Lieferanten!$C$6:$C$205,MATCH(E379,Lieferanten!$A$6:$A$205,0)),2))</f>
        <v/>
      </c>
      <c r="Q379" s="10" t="n"/>
      <c r="R379" s="12" t="n"/>
      <c r="S379" s="11" t="n"/>
      <c r="T379" s="14">
        <f>IF(H379="","",IF(U379="bezahlt",0,K379-N(R379)))</f>
        <v/>
      </c>
      <c r="U379" s="16">
        <f>IF(H379="","",IF(Q379&lt;&gt;"",IF(OR(R379="",R379&gt;=K379-N(P379)-0.005),"bezahlt","teilbezahlt"),IF(IF(O379="",FALSE,TODAY()&lt;=O379),"Skonto möglich",IF(IF(M379="",FALSE,TODAY()&gt;M379),"überfällig","offen"))))</f>
        <v/>
      </c>
      <c r="V379" s="17">
        <f>IF(H379="","",IF(AND(D379&lt;&gt;"",COUNTIFS(E$7:E$506,E379,D$7:D$506,D379)&gt;1),"doppelt erfasst?",IF(AND(W379="ja",Y379=""),"XML-Datei ablegen",IF(X379&lt;&gt;"ja","Pflichtangaben prüfen",""))))</f>
        <v/>
      </c>
      <c r="W379" s="18" t="n"/>
      <c r="X379" s="18" t="n"/>
      <c r="Y379" s="11" t="n"/>
    </row>
    <row r="380">
      <c r="A380" s="9">
        <f>IF(E380="","",COUNTA(E$7:E380))</f>
        <v/>
      </c>
      <c r="B380" s="10" t="n"/>
      <c r="C380" s="10" t="n"/>
      <c r="D380" s="11" t="n"/>
      <c r="E380" s="11" t="n"/>
      <c r="F380" s="11" t="n"/>
      <c r="G380" s="11" t="n"/>
      <c r="H380" s="12" t="n"/>
      <c r="I380" s="13" t="n"/>
      <c r="J380" s="14">
        <f>IF(H380="","",ROUND(H380*I380,2))</f>
        <v/>
      </c>
      <c r="K380" s="14">
        <f>IF(H380="","",H380+N(J380))</f>
        <v/>
      </c>
      <c r="L380" s="9">
        <f>IF(E380="","",IFERROR(IF(INDEX(Lieferanten!$B$6:$B$205,MATCH(E380,Lieferanten!$A$6:$A$205,0))="",Einstellungen!$A$5,INDEX(Lieferanten!$B$6:$B$205,MATCH(E380,Lieferanten!$A$6:$A$205,0))),Einstellungen!$A$5))</f>
        <v/>
      </c>
      <c r="M380" s="15">
        <f>IF(C380="","",IF(N380&lt;&gt;"",N380,C380+L380))</f>
        <v/>
      </c>
      <c r="N380" s="10" t="n"/>
      <c r="O380" s="15">
        <f>IF(C380="","",IFERROR(IF(OR(INDEX(Lieferanten!$C$6:$C$205,MATCH(E380,Lieferanten!$A$6:$A$205,0))="",INDEX(Lieferanten!$D$6:$D$205,MATCH(E380,Lieferanten!$A$6:$A$205,0))=""),"",C380+INDEX(Lieferanten!$D$6:$D$205,MATCH(E380,Lieferanten!$A$6:$A$205,0))),""))</f>
        <v/>
      </c>
      <c r="P380" s="14">
        <f>IF(OR(H380="",O380=""),"",ROUND(K380*INDEX(Lieferanten!$C$6:$C$205,MATCH(E380,Lieferanten!$A$6:$A$205,0)),2))</f>
        <v/>
      </c>
      <c r="Q380" s="10" t="n"/>
      <c r="R380" s="12" t="n"/>
      <c r="S380" s="11" t="n"/>
      <c r="T380" s="14">
        <f>IF(H380="","",IF(U380="bezahlt",0,K380-N(R380)))</f>
        <v/>
      </c>
      <c r="U380" s="16">
        <f>IF(H380="","",IF(Q380&lt;&gt;"",IF(OR(R380="",R380&gt;=K380-N(P380)-0.005),"bezahlt","teilbezahlt"),IF(IF(O380="",FALSE,TODAY()&lt;=O380),"Skonto möglich",IF(IF(M380="",FALSE,TODAY()&gt;M380),"überfällig","offen"))))</f>
        <v/>
      </c>
      <c r="V380" s="17">
        <f>IF(H380="","",IF(AND(D380&lt;&gt;"",COUNTIFS(E$7:E$506,E380,D$7:D$506,D380)&gt;1),"doppelt erfasst?",IF(AND(W380="ja",Y380=""),"XML-Datei ablegen",IF(X380&lt;&gt;"ja","Pflichtangaben prüfen",""))))</f>
        <v/>
      </c>
      <c r="W380" s="18" t="n"/>
      <c r="X380" s="18" t="n"/>
      <c r="Y380" s="11" t="n"/>
    </row>
    <row r="381">
      <c r="A381" s="9">
        <f>IF(E381="","",COUNTA(E$7:E381))</f>
        <v/>
      </c>
      <c r="B381" s="10" t="n"/>
      <c r="C381" s="10" t="n"/>
      <c r="D381" s="11" t="n"/>
      <c r="E381" s="11" t="n"/>
      <c r="F381" s="11" t="n"/>
      <c r="G381" s="11" t="n"/>
      <c r="H381" s="12" t="n"/>
      <c r="I381" s="13" t="n"/>
      <c r="J381" s="14">
        <f>IF(H381="","",ROUND(H381*I381,2))</f>
        <v/>
      </c>
      <c r="K381" s="14">
        <f>IF(H381="","",H381+N(J381))</f>
        <v/>
      </c>
      <c r="L381" s="9">
        <f>IF(E381="","",IFERROR(IF(INDEX(Lieferanten!$B$6:$B$205,MATCH(E381,Lieferanten!$A$6:$A$205,0))="",Einstellungen!$A$5,INDEX(Lieferanten!$B$6:$B$205,MATCH(E381,Lieferanten!$A$6:$A$205,0))),Einstellungen!$A$5))</f>
        <v/>
      </c>
      <c r="M381" s="15">
        <f>IF(C381="","",IF(N381&lt;&gt;"",N381,C381+L381))</f>
        <v/>
      </c>
      <c r="N381" s="10" t="n"/>
      <c r="O381" s="15">
        <f>IF(C381="","",IFERROR(IF(OR(INDEX(Lieferanten!$C$6:$C$205,MATCH(E381,Lieferanten!$A$6:$A$205,0))="",INDEX(Lieferanten!$D$6:$D$205,MATCH(E381,Lieferanten!$A$6:$A$205,0))=""),"",C381+INDEX(Lieferanten!$D$6:$D$205,MATCH(E381,Lieferanten!$A$6:$A$205,0))),""))</f>
        <v/>
      </c>
      <c r="P381" s="14">
        <f>IF(OR(H381="",O381=""),"",ROUND(K381*INDEX(Lieferanten!$C$6:$C$205,MATCH(E381,Lieferanten!$A$6:$A$205,0)),2))</f>
        <v/>
      </c>
      <c r="Q381" s="10" t="n"/>
      <c r="R381" s="12" t="n"/>
      <c r="S381" s="11" t="n"/>
      <c r="T381" s="14">
        <f>IF(H381="","",IF(U381="bezahlt",0,K381-N(R381)))</f>
        <v/>
      </c>
      <c r="U381" s="16">
        <f>IF(H381="","",IF(Q381&lt;&gt;"",IF(OR(R381="",R381&gt;=K381-N(P381)-0.005),"bezahlt","teilbezahlt"),IF(IF(O381="",FALSE,TODAY()&lt;=O381),"Skonto möglich",IF(IF(M381="",FALSE,TODAY()&gt;M381),"überfällig","offen"))))</f>
        <v/>
      </c>
      <c r="V381" s="17">
        <f>IF(H381="","",IF(AND(D381&lt;&gt;"",COUNTIFS(E$7:E$506,E381,D$7:D$506,D381)&gt;1),"doppelt erfasst?",IF(AND(W381="ja",Y381=""),"XML-Datei ablegen",IF(X381&lt;&gt;"ja","Pflichtangaben prüfen",""))))</f>
        <v/>
      </c>
      <c r="W381" s="18" t="n"/>
      <c r="X381" s="18" t="n"/>
      <c r="Y381" s="11" t="n"/>
    </row>
    <row r="382">
      <c r="A382" s="9">
        <f>IF(E382="","",COUNTA(E$7:E382))</f>
        <v/>
      </c>
      <c r="B382" s="10" t="n"/>
      <c r="C382" s="10" t="n"/>
      <c r="D382" s="11" t="n"/>
      <c r="E382" s="11" t="n"/>
      <c r="F382" s="11" t="n"/>
      <c r="G382" s="11" t="n"/>
      <c r="H382" s="12" t="n"/>
      <c r="I382" s="13" t="n"/>
      <c r="J382" s="14">
        <f>IF(H382="","",ROUND(H382*I382,2))</f>
        <v/>
      </c>
      <c r="K382" s="14">
        <f>IF(H382="","",H382+N(J382))</f>
        <v/>
      </c>
      <c r="L382" s="9">
        <f>IF(E382="","",IFERROR(IF(INDEX(Lieferanten!$B$6:$B$205,MATCH(E382,Lieferanten!$A$6:$A$205,0))="",Einstellungen!$A$5,INDEX(Lieferanten!$B$6:$B$205,MATCH(E382,Lieferanten!$A$6:$A$205,0))),Einstellungen!$A$5))</f>
        <v/>
      </c>
      <c r="M382" s="15">
        <f>IF(C382="","",IF(N382&lt;&gt;"",N382,C382+L382))</f>
        <v/>
      </c>
      <c r="N382" s="10" t="n"/>
      <c r="O382" s="15">
        <f>IF(C382="","",IFERROR(IF(OR(INDEX(Lieferanten!$C$6:$C$205,MATCH(E382,Lieferanten!$A$6:$A$205,0))="",INDEX(Lieferanten!$D$6:$D$205,MATCH(E382,Lieferanten!$A$6:$A$205,0))=""),"",C382+INDEX(Lieferanten!$D$6:$D$205,MATCH(E382,Lieferanten!$A$6:$A$205,0))),""))</f>
        <v/>
      </c>
      <c r="P382" s="14">
        <f>IF(OR(H382="",O382=""),"",ROUND(K382*INDEX(Lieferanten!$C$6:$C$205,MATCH(E382,Lieferanten!$A$6:$A$205,0)),2))</f>
        <v/>
      </c>
      <c r="Q382" s="10" t="n"/>
      <c r="R382" s="12" t="n"/>
      <c r="S382" s="11" t="n"/>
      <c r="T382" s="14">
        <f>IF(H382="","",IF(U382="bezahlt",0,K382-N(R382)))</f>
        <v/>
      </c>
      <c r="U382" s="16">
        <f>IF(H382="","",IF(Q382&lt;&gt;"",IF(OR(R382="",R382&gt;=K382-N(P382)-0.005),"bezahlt","teilbezahlt"),IF(IF(O382="",FALSE,TODAY()&lt;=O382),"Skonto möglich",IF(IF(M382="",FALSE,TODAY()&gt;M382),"überfällig","offen"))))</f>
        <v/>
      </c>
      <c r="V382" s="17">
        <f>IF(H382="","",IF(AND(D382&lt;&gt;"",COUNTIFS(E$7:E$506,E382,D$7:D$506,D382)&gt;1),"doppelt erfasst?",IF(AND(W382="ja",Y382=""),"XML-Datei ablegen",IF(X382&lt;&gt;"ja","Pflichtangaben prüfen",""))))</f>
        <v/>
      </c>
      <c r="W382" s="18" t="n"/>
      <c r="X382" s="18" t="n"/>
      <c r="Y382" s="11" t="n"/>
    </row>
    <row r="383">
      <c r="A383" s="9">
        <f>IF(E383="","",COUNTA(E$7:E383))</f>
        <v/>
      </c>
      <c r="B383" s="10" t="n"/>
      <c r="C383" s="10" t="n"/>
      <c r="D383" s="11" t="n"/>
      <c r="E383" s="11" t="n"/>
      <c r="F383" s="11" t="n"/>
      <c r="G383" s="11" t="n"/>
      <c r="H383" s="12" t="n"/>
      <c r="I383" s="13" t="n"/>
      <c r="J383" s="14">
        <f>IF(H383="","",ROUND(H383*I383,2))</f>
        <v/>
      </c>
      <c r="K383" s="14">
        <f>IF(H383="","",H383+N(J383))</f>
        <v/>
      </c>
      <c r="L383" s="9">
        <f>IF(E383="","",IFERROR(IF(INDEX(Lieferanten!$B$6:$B$205,MATCH(E383,Lieferanten!$A$6:$A$205,0))="",Einstellungen!$A$5,INDEX(Lieferanten!$B$6:$B$205,MATCH(E383,Lieferanten!$A$6:$A$205,0))),Einstellungen!$A$5))</f>
        <v/>
      </c>
      <c r="M383" s="15">
        <f>IF(C383="","",IF(N383&lt;&gt;"",N383,C383+L383))</f>
        <v/>
      </c>
      <c r="N383" s="10" t="n"/>
      <c r="O383" s="15">
        <f>IF(C383="","",IFERROR(IF(OR(INDEX(Lieferanten!$C$6:$C$205,MATCH(E383,Lieferanten!$A$6:$A$205,0))="",INDEX(Lieferanten!$D$6:$D$205,MATCH(E383,Lieferanten!$A$6:$A$205,0))=""),"",C383+INDEX(Lieferanten!$D$6:$D$205,MATCH(E383,Lieferanten!$A$6:$A$205,0))),""))</f>
        <v/>
      </c>
      <c r="P383" s="14">
        <f>IF(OR(H383="",O383=""),"",ROUND(K383*INDEX(Lieferanten!$C$6:$C$205,MATCH(E383,Lieferanten!$A$6:$A$205,0)),2))</f>
        <v/>
      </c>
      <c r="Q383" s="10" t="n"/>
      <c r="R383" s="12" t="n"/>
      <c r="S383" s="11" t="n"/>
      <c r="T383" s="14">
        <f>IF(H383="","",IF(U383="bezahlt",0,K383-N(R383)))</f>
        <v/>
      </c>
      <c r="U383" s="16">
        <f>IF(H383="","",IF(Q383&lt;&gt;"",IF(OR(R383="",R383&gt;=K383-N(P383)-0.005),"bezahlt","teilbezahlt"),IF(IF(O383="",FALSE,TODAY()&lt;=O383),"Skonto möglich",IF(IF(M383="",FALSE,TODAY()&gt;M383),"überfällig","offen"))))</f>
        <v/>
      </c>
      <c r="V383" s="17">
        <f>IF(H383="","",IF(AND(D383&lt;&gt;"",COUNTIFS(E$7:E$506,E383,D$7:D$506,D383)&gt;1),"doppelt erfasst?",IF(AND(W383="ja",Y383=""),"XML-Datei ablegen",IF(X383&lt;&gt;"ja","Pflichtangaben prüfen",""))))</f>
        <v/>
      </c>
      <c r="W383" s="18" t="n"/>
      <c r="X383" s="18" t="n"/>
      <c r="Y383" s="11" t="n"/>
    </row>
    <row r="384">
      <c r="A384" s="9">
        <f>IF(E384="","",COUNTA(E$7:E384))</f>
        <v/>
      </c>
      <c r="B384" s="10" t="n"/>
      <c r="C384" s="10" t="n"/>
      <c r="D384" s="11" t="n"/>
      <c r="E384" s="11" t="n"/>
      <c r="F384" s="11" t="n"/>
      <c r="G384" s="11" t="n"/>
      <c r="H384" s="12" t="n"/>
      <c r="I384" s="13" t="n"/>
      <c r="J384" s="14">
        <f>IF(H384="","",ROUND(H384*I384,2))</f>
        <v/>
      </c>
      <c r="K384" s="14">
        <f>IF(H384="","",H384+N(J384))</f>
        <v/>
      </c>
      <c r="L384" s="9">
        <f>IF(E384="","",IFERROR(IF(INDEX(Lieferanten!$B$6:$B$205,MATCH(E384,Lieferanten!$A$6:$A$205,0))="",Einstellungen!$A$5,INDEX(Lieferanten!$B$6:$B$205,MATCH(E384,Lieferanten!$A$6:$A$205,0))),Einstellungen!$A$5))</f>
        <v/>
      </c>
      <c r="M384" s="15">
        <f>IF(C384="","",IF(N384&lt;&gt;"",N384,C384+L384))</f>
        <v/>
      </c>
      <c r="N384" s="10" t="n"/>
      <c r="O384" s="15">
        <f>IF(C384="","",IFERROR(IF(OR(INDEX(Lieferanten!$C$6:$C$205,MATCH(E384,Lieferanten!$A$6:$A$205,0))="",INDEX(Lieferanten!$D$6:$D$205,MATCH(E384,Lieferanten!$A$6:$A$205,0))=""),"",C384+INDEX(Lieferanten!$D$6:$D$205,MATCH(E384,Lieferanten!$A$6:$A$205,0))),""))</f>
        <v/>
      </c>
      <c r="P384" s="14">
        <f>IF(OR(H384="",O384=""),"",ROUND(K384*INDEX(Lieferanten!$C$6:$C$205,MATCH(E384,Lieferanten!$A$6:$A$205,0)),2))</f>
        <v/>
      </c>
      <c r="Q384" s="10" t="n"/>
      <c r="R384" s="12" t="n"/>
      <c r="S384" s="11" t="n"/>
      <c r="T384" s="14">
        <f>IF(H384="","",IF(U384="bezahlt",0,K384-N(R384)))</f>
        <v/>
      </c>
      <c r="U384" s="16">
        <f>IF(H384="","",IF(Q384&lt;&gt;"",IF(OR(R384="",R384&gt;=K384-N(P384)-0.005),"bezahlt","teilbezahlt"),IF(IF(O384="",FALSE,TODAY()&lt;=O384),"Skonto möglich",IF(IF(M384="",FALSE,TODAY()&gt;M384),"überfällig","offen"))))</f>
        <v/>
      </c>
      <c r="V384" s="17">
        <f>IF(H384="","",IF(AND(D384&lt;&gt;"",COUNTIFS(E$7:E$506,E384,D$7:D$506,D384)&gt;1),"doppelt erfasst?",IF(AND(W384="ja",Y384=""),"XML-Datei ablegen",IF(X384&lt;&gt;"ja","Pflichtangaben prüfen",""))))</f>
        <v/>
      </c>
      <c r="W384" s="18" t="n"/>
      <c r="X384" s="18" t="n"/>
      <c r="Y384" s="11" t="n"/>
    </row>
    <row r="385">
      <c r="A385" s="9">
        <f>IF(E385="","",COUNTA(E$7:E385))</f>
        <v/>
      </c>
      <c r="B385" s="10" t="n"/>
      <c r="C385" s="10" t="n"/>
      <c r="D385" s="11" t="n"/>
      <c r="E385" s="11" t="n"/>
      <c r="F385" s="11" t="n"/>
      <c r="G385" s="11" t="n"/>
      <c r="H385" s="12" t="n"/>
      <c r="I385" s="13" t="n"/>
      <c r="J385" s="14">
        <f>IF(H385="","",ROUND(H385*I385,2))</f>
        <v/>
      </c>
      <c r="K385" s="14">
        <f>IF(H385="","",H385+N(J385))</f>
        <v/>
      </c>
      <c r="L385" s="9">
        <f>IF(E385="","",IFERROR(IF(INDEX(Lieferanten!$B$6:$B$205,MATCH(E385,Lieferanten!$A$6:$A$205,0))="",Einstellungen!$A$5,INDEX(Lieferanten!$B$6:$B$205,MATCH(E385,Lieferanten!$A$6:$A$205,0))),Einstellungen!$A$5))</f>
        <v/>
      </c>
      <c r="M385" s="15">
        <f>IF(C385="","",IF(N385&lt;&gt;"",N385,C385+L385))</f>
        <v/>
      </c>
      <c r="N385" s="10" t="n"/>
      <c r="O385" s="15">
        <f>IF(C385="","",IFERROR(IF(OR(INDEX(Lieferanten!$C$6:$C$205,MATCH(E385,Lieferanten!$A$6:$A$205,0))="",INDEX(Lieferanten!$D$6:$D$205,MATCH(E385,Lieferanten!$A$6:$A$205,0))=""),"",C385+INDEX(Lieferanten!$D$6:$D$205,MATCH(E385,Lieferanten!$A$6:$A$205,0))),""))</f>
        <v/>
      </c>
      <c r="P385" s="14">
        <f>IF(OR(H385="",O385=""),"",ROUND(K385*INDEX(Lieferanten!$C$6:$C$205,MATCH(E385,Lieferanten!$A$6:$A$205,0)),2))</f>
        <v/>
      </c>
      <c r="Q385" s="10" t="n"/>
      <c r="R385" s="12" t="n"/>
      <c r="S385" s="11" t="n"/>
      <c r="T385" s="14">
        <f>IF(H385="","",IF(U385="bezahlt",0,K385-N(R385)))</f>
        <v/>
      </c>
      <c r="U385" s="16">
        <f>IF(H385="","",IF(Q385&lt;&gt;"",IF(OR(R385="",R385&gt;=K385-N(P385)-0.005),"bezahlt","teilbezahlt"),IF(IF(O385="",FALSE,TODAY()&lt;=O385),"Skonto möglich",IF(IF(M385="",FALSE,TODAY()&gt;M385),"überfällig","offen"))))</f>
        <v/>
      </c>
      <c r="V385" s="17">
        <f>IF(H385="","",IF(AND(D385&lt;&gt;"",COUNTIFS(E$7:E$506,E385,D$7:D$506,D385)&gt;1),"doppelt erfasst?",IF(AND(W385="ja",Y385=""),"XML-Datei ablegen",IF(X385&lt;&gt;"ja","Pflichtangaben prüfen",""))))</f>
        <v/>
      </c>
      <c r="W385" s="18" t="n"/>
      <c r="X385" s="18" t="n"/>
      <c r="Y385" s="11" t="n"/>
    </row>
    <row r="386">
      <c r="A386" s="9">
        <f>IF(E386="","",COUNTA(E$7:E386))</f>
        <v/>
      </c>
      <c r="B386" s="10" t="n"/>
      <c r="C386" s="10" t="n"/>
      <c r="D386" s="11" t="n"/>
      <c r="E386" s="11" t="n"/>
      <c r="F386" s="11" t="n"/>
      <c r="G386" s="11" t="n"/>
      <c r="H386" s="12" t="n"/>
      <c r="I386" s="13" t="n"/>
      <c r="J386" s="14">
        <f>IF(H386="","",ROUND(H386*I386,2))</f>
        <v/>
      </c>
      <c r="K386" s="14">
        <f>IF(H386="","",H386+N(J386))</f>
        <v/>
      </c>
      <c r="L386" s="9">
        <f>IF(E386="","",IFERROR(IF(INDEX(Lieferanten!$B$6:$B$205,MATCH(E386,Lieferanten!$A$6:$A$205,0))="",Einstellungen!$A$5,INDEX(Lieferanten!$B$6:$B$205,MATCH(E386,Lieferanten!$A$6:$A$205,0))),Einstellungen!$A$5))</f>
        <v/>
      </c>
      <c r="M386" s="15">
        <f>IF(C386="","",IF(N386&lt;&gt;"",N386,C386+L386))</f>
        <v/>
      </c>
      <c r="N386" s="10" t="n"/>
      <c r="O386" s="15">
        <f>IF(C386="","",IFERROR(IF(OR(INDEX(Lieferanten!$C$6:$C$205,MATCH(E386,Lieferanten!$A$6:$A$205,0))="",INDEX(Lieferanten!$D$6:$D$205,MATCH(E386,Lieferanten!$A$6:$A$205,0))=""),"",C386+INDEX(Lieferanten!$D$6:$D$205,MATCH(E386,Lieferanten!$A$6:$A$205,0))),""))</f>
        <v/>
      </c>
      <c r="P386" s="14">
        <f>IF(OR(H386="",O386=""),"",ROUND(K386*INDEX(Lieferanten!$C$6:$C$205,MATCH(E386,Lieferanten!$A$6:$A$205,0)),2))</f>
        <v/>
      </c>
      <c r="Q386" s="10" t="n"/>
      <c r="R386" s="12" t="n"/>
      <c r="S386" s="11" t="n"/>
      <c r="T386" s="14">
        <f>IF(H386="","",IF(U386="bezahlt",0,K386-N(R386)))</f>
        <v/>
      </c>
      <c r="U386" s="16">
        <f>IF(H386="","",IF(Q386&lt;&gt;"",IF(OR(R386="",R386&gt;=K386-N(P386)-0.005),"bezahlt","teilbezahlt"),IF(IF(O386="",FALSE,TODAY()&lt;=O386),"Skonto möglich",IF(IF(M386="",FALSE,TODAY()&gt;M386),"überfällig","offen"))))</f>
        <v/>
      </c>
      <c r="V386" s="17">
        <f>IF(H386="","",IF(AND(D386&lt;&gt;"",COUNTIFS(E$7:E$506,E386,D$7:D$506,D386)&gt;1),"doppelt erfasst?",IF(AND(W386="ja",Y386=""),"XML-Datei ablegen",IF(X386&lt;&gt;"ja","Pflichtangaben prüfen",""))))</f>
        <v/>
      </c>
      <c r="W386" s="18" t="n"/>
      <c r="X386" s="18" t="n"/>
      <c r="Y386" s="11" t="n"/>
    </row>
    <row r="387">
      <c r="A387" s="9">
        <f>IF(E387="","",COUNTA(E$7:E387))</f>
        <v/>
      </c>
      <c r="B387" s="10" t="n"/>
      <c r="C387" s="10" t="n"/>
      <c r="D387" s="11" t="n"/>
      <c r="E387" s="11" t="n"/>
      <c r="F387" s="11" t="n"/>
      <c r="G387" s="11" t="n"/>
      <c r="H387" s="12" t="n"/>
      <c r="I387" s="13" t="n"/>
      <c r="J387" s="14">
        <f>IF(H387="","",ROUND(H387*I387,2))</f>
        <v/>
      </c>
      <c r="K387" s="14">
        <f>IF(H387="","",H387+N(J387))</f>
        <v/>
      </c>
      <c r="L387" s="9">
        <f>IF(E387="","",IFERROR(IF(INDEX(Lieferanten!$B$6:$B$205,MATCH(E387,Lieferanten!$A$6:$A$205,0))="",Einstellungen!$A$5,INDEX(Lieferanten!$B$6:$B$205,MATCH(E387,Lieferanten!$A$6:$A$205,0))),Einstellungen!$A$5))</f>
        <v/>
      </c>
      <c r="M387" s="15">
        <f>IF(C387="","",IF(N387&lt;&gt;"",N387,C387+L387))</f>
        <v/>
      </c>
      <c r="N387" s="10" t="n"/>
      <c r="O387" s="15">
        <f>IF(C387="","",IFERROR(IF(OR(INDEX(Lieferanten!$C$6:$C$205,MATCH(E387,Lieferanten!$A$6:$A$205,0))="",INDEX(Lieferanten!$D$6:$D$205,MATCH(E387,Lieferanten!$A$6:$A$205,0))=""),"",C387+INDEX(Lieferanten!$D$6:$D$205,MATCH(E387,Lieferanten!$A$6:$A$205,0))),""))</f>
        <v/>
      </c>
      <c r="P387" s="14">
        <f>IF(OR(H387="",O387=""),"",ROUND(K387*INDEX(Lieferanten!$C$6:$C$205,MATCH(E387,Lieferanten!$A$6:$A$205,0)),2))</f>
        <v/>
      </c>
      <c r="Q387" s="10" t="n"/>
      <c r="R387" s="12" t="n"/>
      <c r="S387" s="11" t="n"/>
      <c r="T387" s="14">
        <f>IF(H387="","",IF(U387="bezahlt",0,K387-N(R387)))</f>
        <v/>
      </c>
      <c r="U387" s="16">
        <f>IF(H387="","",IF(Q387&lt;&gt;"",IF(OR(R387="",R387&gt;=K387-N(P387)-0.005),"bezahlt","teilbezahlt"),IF(IF(O387="",FALSE,TODAY()&lt;=O387),"Skonto möglich",IF(IF(M387="",FALSE,TODAY()&gt;M387),"überfällig","offen"))))</f>
        <v/>
      </c>
      <c r="V387" s="17">
        <f>IF(H387="","",IF(AND(D387&lt;&gt;"",COUNTIFS(E$7:E$506,E387,D$7:D$506,D387)&gt;1),"doppelt erfasst?",IF(AND(W387="ja",Y387=""),"XML-Datei ablegen",IF(X387&lt;&gt;"ja","Pflichtangaben prüfen",""))))</f>
        <v/>
      </c>
      <c r="W387" s="18" t="n"/>
      <c r="X387" s="18" t="n"/>
      <c r="Y387" s="11" t="n"/>
    </row>
    <row r="388">
      <c r="A388" s="9">
        <f>IF(E388="","",COUNTA(E$7:E388))</f>
        <v/>
      </c>
      <c r="B388" s="10" t="n"/>
      <c r="C388" s="10" t="n"/>
      <c r="D388" s="11" t="n"/>
      <c r="E388" s="11" t="n"/>
      <c r="F388" s="11" t="n"/>
      <c r="G388" s="11" t="n"/>
      <c r="H388" s="12" t="n"/>
      <c r="I388" s="13" t="n"/>
      <c r="J388" s="14">
        <f>IF(H388="","",ROUND(H388*I388,2))</f>
        <v/>
      </c>
      <c r="K388" s="14">
        <f>IF(H388="","",H388+N(J388))</f>
        <v/>
      </c>
      <c r="L388" s="9">
        <f>IF(E388="","",IFERROR(IF(INDEX(Lieferanten!$B$6:$B$205,MATCH(E388,Lieferanten!$A$6:$A$205,0))="",Einstellungen!$A$5,INDEX(Lieferanten!$B$6:$B$205,MATCH(E388,Lieferanten!$A$6:$A$205,0))),Einstellungen!$A$5))</f>
        <v/>
      </c>
      <c r="M388" s="15">
        <f>IF(C388="","",IF(N388&lt;&gt;"",N388,C388+L388))</f>
        <v/>
      </c>
      <c r="N388" s="10" t="n"/>
      <c r="O388" s="15">
        <f>IF(C388="","",IFERROR(IF(OR(INDEX(Lieferanten!$C$6:$C$205,MATCH(E388,Lieferanten!$A$6:$A$205,0))="",INDEX(Lieferanten!$D$6:$D$205,MATCH(E388,Lieferanten!$A$6:$A$205,0))=""),"",C388+INDEX(Lieferanten!$D$6:$D$205,MATCH(E388,Lieferanten!$A$6:$A$205,0))),""))</f>
        <v/>
      </c>
      <c r="P388" s="14">
        <f>IF(OR(H388="",O388=""),"",ROUND(K388*INDEX(Lieferanten!$C$6:$C$205,MATCH(E388,Lieferanten!$A$6:$A$205,0)),2))</f>
        <v/>
      </c>
      <c r="Q388" s="10" t="n"/>
      <c r="R388" s="12" t="n"/>
      <c r="S388" s="11" t="n"/>
      <c r="T388" s="14">
        <f>IF(H388="","",IF(U388="bezahlt",0,K388-N(R388)))</f>
        <v/>
      </c>
      <c r="U388" s="16">
        <f>IF(H388="","",IF(Q388&lt;&gt;"",IF(OR(R388="",R388&gt;=K388-N(P388)-0.005),"bezahlt","teilbezahlt"),IF(IF(O388="",FALSE,TODAY()&lt;=O388),"Skonto möglich",IF(IF(M388="",FALSE,TODAY()&gt;M388),"überfällig","offen"))))</f>
        <v/>
      </c>
      <c r="V388" s="17">
        <f>IF(H388="","",IF(AND(D388&lt;&gt;"",COUNTIFS(E$7:E$506,E388,D$7:D$506,D388)&gt;1),"doppelt erfasst?",IF(AND(W388="ja",Y388=""),"XML-Datei ablegen",IF(X388&lt;&gt;"ja","Pflichtangaben prüfen",""))))</f>
        <v/>
      </c>
      <c r="W388" s="18" t="n"/>
      <c r="X388" s="18" t="n"/>
      <c r="Y388" s="11" t="n"/>
    </row>
    <row r="389">
      <c r="A389" s="9">
        <f>IF(E389="","",COUNTA(E$7:E389))</f>
        <v/>
      </c>
      <c r="B389" s="10" t="n"/>
      <c r="C389" s="10" t="n"/>
      <c r="D389" s="11" t="n"/>
      <c r="E389" s="11" t="n"/>
      <c r="F389" s="11" t="n"/>
      <c r="G389" s="11" t="n"/>
      <c r="H389" s="12" t="n"/>
      <c r="I389" s="13" t="n"/>
      <c r="J389" s="14">
        <f>IF(H389="","",ROUND(H389*I389,2))</f>
        <v/>
      </c>
      <c r="K389" s="14">
        <f>IF(H389="","",H389+N(J389))</f>
        <v/>
      </c>
      <c r="L389" s="9">
        <f>IF(E389="","",IFERROR(IF(INDEX(Lieferanten!$B$6:$B$205,MATCH(E389,Lieferanten!$A$6:$A$205,0))="",Einstellungen!$A$5,INDEX(Lieferanten!$B$6:$B$205,MATCH(E389,Lieferanten!$A$6:$A$205,0))),Einstellungen!$A$5))</f>
        <v/>
      </c>
      <c r="M389" s="15">
        <f>IF(C389="","",IF(N389&lt;&gt;"",N389,C389+L389))</f>
        <v/>
      </c>
      <c r="N389" s="10" t="n"/>
      <c r="O389" s="15">
        <f>IF(C389="","",IFERROR(IF(OR(INDEX(Lieferanten!$C$6:$C$205,MATCH(E389,Lieferanten!$A$6:$A$205,0))="",INDEX(Lieferanten!$D$6:$D$205,MATCH(E389,Lieferanten!$A$6:$A$205,0))=""),"",C389+INDEX(Lieferanten!$D$6:$D$205,MATCH(E389,Lieferanten!$A$6:$A$205,0))),""))</f>
        <v/>
      </c>
      <c r="P389" s="14">
        <f>IF(OR(H389="",O389=""),"",ROUND(K389*INDEX(Lieferanten!$C$6:$C$205,MATCH(E389,Lieferanten!$A$6:$A$205,0)),2))</f>
        <v/>
      </c>
      <c r="Q389" s="10" t="n"/>
      <c r="R389" s="12" t="n"/>
      <c r="S389" s="11" t="n"/>
      <c r="T389" s="14">
        <f>IF(H389="","",IF(U389="bezahlt",0,K389-N(R389)))</f>
        <v/>
      </c>
      <c r="U389" s="16">
        <f>IF(H389="","",IF(Q389&lt;&gt;"",IF(OR(R389="",R389&gt;=K389-N(P389)-0.005),"bezahlt","teilbezahlt"),IF(IF(O389="",FALSE,TODAY()&lt;=O389),"Skonto möglich",IF(IF(M389="",FALSE,TODAY()&gt;M389),"überfällig","offen"))))</f>
        <v/>
      </c>
      <c r="V389" s="17">
        <f>IF(H389="","",IF(AND(D389&lt;&gt;"",COUNTIFS(E$7:E$506,E389,D$7:D$506,D389)&gt;1),"doppelt erfasst?",IF(AND(W389="ja",Y389=""),"XML-Datei ablegen",IF(X389&lt;&gt;"ja","Pflichtangaben prüfen",""))))</f>
        <v/>
      </c>
      <c r="W389" s="18" t="n"/>
      <c r="X389" s="18" t="n"/>
      <c r="Y389" s="11" t="n"/>
    </row>
    <row r="390">
      <c r="A390" s="9">
        <f>IF(E390="","",COUNTA(E$7:E390))</f>
        <v/>
      </c>
      <c r="B390" s="10" t="n"/>
      <c r="C390" s="10" t="n"/>
      <c r="D390" s="11" t="n"/>
      <c r="E390" s="11" t="n"/>
      <c r="F390" s="11" t="n"/>
      <c r="G390" s="11" t="n"/>
      <c r="H390" s="12" t="n"/>
      <c r="I390" s="13" t="n"/>
      <c r="J390" s="14">
        <f>IF(H390="","",ROUND(H390*I390,2))</f>
        <v/>
      </c>
      <c r="K390" s="14">
        <f>IF(H390="","",H390+N(J390))</f>
        <v/>
      </c>
      <c r="L390" s="9">
        <f>IF(E390="","",IFERROR(IF(INDEX(Lieferanten!$B$6:$B$205,MATCH(E390,Lieferanten!$A$6:$A$205,0))="",Einstellungen!$A$5,INDEX(Lieferanten!$B$6:$B$205,MATCH(E390,Lieferanten!$A$6:$A$205,0))),Einstellungen!$A$5))</f>
        <v/>
      </c>
      <c r="M390" s="15">
        <f>IF(C390="","",IF(N390&lt;&gt;"",N390,C390+L390))</f>
        <v/>
      </c>
      <c r="N390" s="10" t="n"/>
      <c r="O390" s="15">
        <f>IF(C390="","",IFERROR(IF(OR(INDEX(Lieferanten!$C$6:$C$205,MATCH(E390,Lieferanten!$A$6:$A$205,0))="",INDEX(Lieferanten!$D$6:$D$205,MATCH(E390,Lieferanten!$A$6:$A$205,0))=""),"",C390+INDEX(Lieferanten!$D$6:$D$205,MATCH(E390,Lieferanten!$A$6:$A$205,0))),""))</f>
        <v/>
      </c>
      <c r="P390" s="14">
        <f>IF(OR(H390="",O390=""),"",ROUND(K390*INDEX(Lieferanten!$C$6:$C$205,MATCH(E390,Lieferanten!$A$6:$A$205,0)),2))</f>
        <v/>
      </c>
      <c r="Q390" s="10" t="n"/>
      <c r="R390" s="12" t="n"/>
      <c r="S390" s="11" t="n"/>
      <c r="T390" s="14">
        <f>IF(H390="","",IF(U390="bezahlt",0,K390-N(R390)))</f>
        <v/>
      </c>
      <c r="U390" s="16">
        <f>IF(H390="","",IF(Q390&lt;&gt;"",IF(OR(R390="",R390&gt;=K390-N(P390)-0.005),"bezahlt","teilbezahlt"),IF(IF(O390="",FALSE,TODAY()&lt;=O390),"Skonto möglich",IF(IF(M390="",FALSE,TODAY()&gt;M390),"überfällig","offen"))))</f>
        <v/>
      </c>
      <c r="V390" s="17">
        <f>IF(H390="","",IF(AND(D390&lt;&gt;"",COUNTIFS(E$7:E$506,E390,D$7:D$506,D390)&gt;1),"doppelt erfasst?",IF(AND(W390="ja",Y390=""),"XML-Datei ablegen",IF(X390&lt;&gt;"ja","Pflichtangaben prüfen",""))))</f>
        <v/>
      </c>
      <c r="W390" s="18" t="n"/>
      <c r="X390" s="18" t="n"/>
      <c r="Y390" s="11" t="n"/>
    </row>
    <row r="391">
      <c r="A391" s="9">
        <f>IF(E391="","",COUNTA(E$7:E391))</f>
        <v/>
      </c>
      <c r="B391" s="10" t="n"/>
      <c r="C391" s="10" t="n"/>
      <c r="D391" s="11" t="n"/>
      <c r="E391" s="11" t="n"/>
      <c r="F391" s="11" t="n"/>
      <c r="G391" s="11" t="n"/>
      <c r="H391" s="12" t="n"/>
      <c r="I391" s="13" t="n"/>
      <c r="J391" s="14">
        <f>IF(H391="","",ROUND(H391*I391,2))</f>
        <v/>
      </c>
      <c r="K391" s="14">
        <f>IF(H391="","",H391+N(J391))</f>
        <v/>
      </c>
      <c r="L391" s="9">
        <f>IF(E391="","",IFERROR(IF(INDEX(Lieferanten!$B$6:$B$205,MATCH(E391,Lieferanten!$A$6:$A$205,0))="",Einstellungen!$A$5,INDEX(Lieferanten!$B$6:$B$205,MATCH(E391,Lieferanten!$A$6:$A$205,0))),Einstellungen!$A$5))</f>
        <v/>
      </c>
      <c r="M391" s="15">
        <f>IF(C391="","",IF(N391&lt;&gt;"",N391,C391+L391))</f>
        <v/>
      </c>
      <c r="N391" s="10" t="n"/>
      <c r="O391" s="15">
        <f>IF(C391="","",IFERROR(IF(OR(INDEX(Lieferanten!$C$6:$C$205,MATCH(E391,Lieferanten!$A$6:$A$205,0))="",INDEX(Lieferanten!$D$6:$D$205,MATCH(E391,Lieferanten!$A$6:$A$205,0))=""),"",C391+INDEX(Lieferanten!$D$6:$D$205,MATCH(E391,Lieferanten!$A$6:$A$205,0))),""))</f>
        <v/>
      </c>
      <c r="P391" s="14">
        <f>IF(OR(H391="",O391=""),"",ROUND(K391*INDEX(Lieferanten!$C$6:$C$205,MATCH(E391,Lieferanten!$A$6:$A$205,0)),2))</f>
        <v/>
      </c>
      <c r="Q391" s="10" t="n"/>
      <c r="R391" s="12" t="n"/>
      <c r="S391" s="11" t="n"/>
      <c r="T391" s="14">
        <f>IF(H391="","",IF(U391="bezahlt",0,K391-N(R391)))</f>
        <v/>
      </c>
      <c r="U391" s="16">
        <f>IF(H391="","",IF(Q391&lt;&gt;"",IF(OR(R391="",R391&gt;=K391-N(P391)-0.005),"bezahlt","teilbezahlt"),IF(IF(O391="",FALSE,TODAY()&lt;=O391),"Skonto möglich",IF(IF(M391="",FALSE,TODAY()&gt;M391),"überfällig","offen"))))</f>
        <v/>
      </c>
      <c r="V391" s="17">
        <f>IF(H391="","",IF(AND(D391&lt;&gt;"",COUNTIFS(E$7:E$506,E391,D$7:D$506,D391)&gt;1),"doppelt erfasst?",IF(AND(W391="ja",Y391=""),"XML-Datei ablegen",IF(X391&lt;&gt;"ja","Pflichtangaben prüfen",""))))</f>
        <v/>
      </c>
      <c r="W391" s="18" t="n"/>
      <c r="X391" s="18" t="n"/>
      <c r="Y391" s="11" t="n"/>
    </row>
    <row r="392">
      <c r="A392" s="9">
        <f>IF(E392="","",COUNTA(E$7:E392))</f>
        <v/>
      </c>
      <c r="B392" s="10" t="n"/>
      <c r="C392" s="10" t="n"/>
      <c r="D392" s="11" t="n"/>
      <c r="E392" s="11" t="n"/>
      <c r="F392" s="11" t="n"/>
      <c r="G392" s="11" t="n"/>
      <c r="H392" s="12" t="n"/>
      <c r="I392" s="13" t="n"/>
      <c r="J392" s="14">
        <f>IF(H392="","",ROUND(H392*I392,2))</f>
        <v/>
      </c>
      <c r="K392" s="14">
        <f>IF(H392="","",H392+N(J392))</f>
        <v/>
      </c>
      <c r="L392" s="9">
        <f>IF(E392="","",IFERROR(IF(INDEX(Lieferanten!$B$6:$B$205,MATCH(E392,Lieferanten!$A$6:$A$205,0))="",Einstellungen!$A$5,INDEX(Lieferanten!$B$6:$B$205,MATCH(E392,Lieferanten!$A$6:$A$205,0))),Einstellungen!$A$5))</f>
        <v/>
      </c>
      <c r="M392" s="15">
        <f>IF(C392="","",IF(N392&lt;&gt;"",N392,C392+L392))</f>
        <v/>
      </c>
      <c r="N392" s="10" t="n"/>
      <c r="O392" s="15">
        <f>IF(C392="","",IFERROR(IF(OR(INDEX(Lieferanten!$C$6:$C$205,MATCH(E392,Lieferanten!$A$6:$A$205,0))="",INDEX(Lieferanten!$D$6:$D$205,MATCH(E392,Lieferanten!$A$6:$A$205,0))=""),"",C392+INDEX(Lieferanten!$D$6:$D$205,MATCH(E392,Lieferanten!$A$6:$A$205,0))),""))</f>
        <v/>
      </c>
      <c r="P392" s="14">
        <f>IF(OR(H392="",O392=""),"",ROUND(K392*INDEX(Lieferanten!$C$6:$C$205,MATCH(E392,Lieferanten!$A$6:$A$205,0)),2))</f>
        <v/>
      </c>
      <c r="Q392" s="10" t="n"/>
      <c r="R392" s="12" t="n"/>
      <c r="S392" s="11" t="n"/>
      <c r="T392" s="14">
        <f>IF(H392="","",IF(U392="bezahlt",0,K392-N(R392)))</f>
        <v/>
      </c>
      <c r="U392" s="16">
        <f>IF(H392="","",IF(Q392&lt;&gt;"",IF(OR(R392="",R392&gt;=K392-N(P392)-0.005),"bezahlt","teilbezahlt"),IF(IF(O392="",FALSE,TODAY()&lt;=O392),"Skonto möglich",IF(IF(M392="",FALSE,TODAY()&gt;M392),"überfällig","offen"))))</f>
        <v/>
      </c>
      <c r="V392" s="17">
        <f>IF(H392="","",IF(AND(D392&lt;&gt;"",COUNTIFS(E$7:E$506,E392,D$7:D$506,D392)&gt;1),"doppelt erfasst?",IF(AND(W392="ja",Y392=""),"XML-Datei ablegen",IF(X392&lt;&gt;"ja","Pflichtangaben prüfen",""))))</f>
        <v/>
      </c>
      <c r="W392" s="18" t="n"/>
      <c r="X392" s="18" t="n"/>
      <c r="Y392" s="11" t="n"/>
    </row>
    <row r="393">
      <c r="A393" s="9">
        <f>IF(E393="","",COUNTA(E$7:E393))</f>
        <v/>
      </c>
      <c r="B393" s="10" t="n"/>
      <c r="C393" s="10" t="n"/>
      <c r="D393" s="11" t="n"/>
      <c r="E393" s="11" t="n"/>
      <c r="F393" s="11" t="n"/>
      <c r="G393" s="11" t="n"/>
      <c r="H393" s="12" t="n"/>
      <c r="I393" s="13" t="n"/>
      <c r="J393" s="14">
        <f>IF(H393="","",ROUND(H393*I393,2))</f>
        <v/>
      </c>
      <c r="K393" s="14">
        <f>IF(H393="","",H393+N(J393))</f>
        <v/>
      </c>
      <c r="L393" s="9">
        <f>IF(E393="","",IFERROR(IF(INDEX(Lieferanten!$B$6:$B$205,MATCH(E393,Lieferanten!$A$6:$A$205,0))="",Einstellungen!$A$5,INDEX(Lieferanten!$B$6:$B$205,MATCH(E393,Lieferanten!$A$6:$A$205,0))),Einstellungen!$A$5))</f>
        <v/>
      </c>
      <c r="M393" s="15">
        <f>IF(C393="","",IF(N393&lt;&gt;"",N393,C393+L393))</f>
        <v/>
      </c>
      <c r="N393" s="10" t="n"/>
      <c r="O393" s="15">
        <f>IF(C393="","",IFERROR(IF(OR(INDEX(Lieferanten!$C$6:$C$205,MATCH(E393,Lieferanten!$A$6:$A$205,0))="",INDEX(Lieferanten!$D$6:$D$205,MATCH(E393,Lieferanten!$A$6:$A$205,0))=""),"",C393+INDEX(Lieferanten!$D$6:$D$205,MATCH(E393,Lieferanten!$A$6:$A$205,0))),""))</f>
        <v/>
      </c>
      <c r="P393" s="14">
        <f>IF(OR(H393="",O393=""),"",ROUND(K393*INDEX(Lieferanten!$C$6:$C$205,MATCH(E393,Lieferanten!$A$6:$A$205,0)),2))</f>
        <v/>
      </c>
      <c r="Q393" s="10" t="n"/>
      <c r="R393" s="12" t="n"/>
      <c r="S393" s="11" t="n"/>
      <c r="T393" s="14">
        <f>IF(H393="","",IF(U393="bezahlt",0,K393-N(R393)))</f>
        <v/>
      </c>
      <c r="U393" s="16">
        <f>IF(H393="","",IF(Q393&lt;&gt;"",IF(OR(R393="",R393&gt;=K393-N(P393)-0.005),"bezahlt","teilbezahlt"),IF(IF(O393="",FALSE,TODAY()&lt;=O393),"Skonto möglich",IF(IF(M393="",FALSE,TODAY()&gt;M393),"überfällig","offen"))))</f>
        <v/>
      </c>
      <c r="V393" s="17">
        <f>IF(H393="","",IF(AND(D393&lt;&gt;"",COUNTIFS(E$7:E$506,E393,D$7:D$506,D393)&gt;1),"doppelt erfasst?",IF(AND(W393="ja",Y393=""),"XML-Datei ablegen",IF(X393&lt;&gt;"ja","Pflichtangaben prüfen",""))))</f>
        <v/>
      </c>
      <c r="W393" s="18" t="n"/>
      <c r="X393" s="18" t="n"/>
      <c r="Y393" s="11" t="n"/>
    </row>
    <row r="394">
      <c r="A394" s="9">
        <f>IF(E394="","",COUNTA(E$7:E394))</f>
        <v/>
      </c>
      <c r="B394" s="10" t="n"/>
      <c r="C394" s="10" t="n"/>
      <c r="D394" s="11" t="n"/>
      <c r="E394" s="11" t="n"/>
      <c r="F394" s="11" t="n"/>
      <c r="G394" s="11" t="n"/>
      <c r="H394" s="12" t="n"/>
      <c r="I394" s="13" t="n"/>
      <c r="J394" s="14">
        <f>IF(H394="","",ROUND(H394*I394,2))</f>
        <v/>
      </c>
      <c r="K394" s="14">
        <f>IF(H394="","",H394+N(J394))</f>
        <v/>
      </c>
      <c r="L394" s="9">
        <f>IF(E394="","",IFERROR(IF(INDEX(Lieferanten!$B$6:$B$205,MATCH(E394,Lieferanten!$A$6:$A$205,0))="",Einstellungen!$A$5,INDEX(Lieferanten!$B$6:$B$205,MATCH(E394,Lieferanten!$A$6:$A$205,0))),Einstellungen!$A$5))</f>
        <v/>
      </c>
      <c r="M394" s="15">
        <f>IF(C394="","",IF(N394&lt;&gt;"",N394,C394+L394))</f>
        <v/>
      </c>
      <c r="N394" s="10" t="n"/>
      <c r="O394" s="15">
        <f>IF(C394="","",IFERROR(IF(OR(INDEX(Lieferanten!$C$6:$C$205,MATCH(E394,Lieferanten!$A$6:$A$205,0))="",INDEX(Lieferanten!$D$6:$D$205,MATCH(E394,Lieferanten!$A$6:$A$205,0))=""),"",C394+INDEX(Lieferanten!$D$6:$D$205,MATCH(E394,Lieferanten!$A$6:$A$205,0))),""))</f>
        <v/>
      </c>
      <c r="P394" s="14">
        <f>IF(OR(H394="",O394=""),"",ROUND(K394*INDEX(Lieferanten!$C$6:$C$205,MATCH(E394,Lieferanten!$A$6:$A$205,0)),2))</f>
        <v/>
      </c>
      <c r="Q394" s="10" t="n"/>
      <c r="R394" s="12" t="n"/>
      <c r="S394" s="11" t="n"/>
      <c r="T394" s="14">
        <f>IF(H394="","",IF(U394="bezahlt",0,K394-N(R394)))</f>
        <v/>
      </c>
      <c r="U394" s="16">
        <f>IF(H394="","",IF(Q394&lt;&gt;"",IF(OR(R394="",R394&gt;=K394-N(P394)-0.005),"bezahlt","teilbezahlt"),IF(IF(O394="",FALSE,TODAY()&lt;=O394),"Skonto möglich",IF(IF(M394="",FALSE,TODAY()&gt;M394),"überfällig","offen"))))</f>
        <v/>
      </c>
      <c r="V394" s="17">
        <f>IF(H394="","",IF(AND(D394&lt;&gt;"",COUNTIFS(E$7:E$506,E394,D$7:D$506,D394)&gt;1),"doppelt erfasst?",IF(AND(W394="ja",Y394=""),"XML-Datei ablegen",IF(X394&lt;&gt;"ja","Pflichtangaben prüfen",""))))</f>
        <v/>
      </c>
      <c r="W394" s="18" t="n"/>
      <c r="X394" s="18" t="n"/>
      <c r="Y394" s="11" t="n"/>
    </row>
    <row r="395">
      <c r="A395" s="9">
        <f>IF(E395="","",COUNTA(E$7:E395))</f>
        <v/>
      </c>
      <c r="B395" s="10" t="n"/>
      <c r="C395" s="10" t="n"/>
      <c r="D395" s="11" t="n"/>
      <c r="E395" s="11" t="n"/>
      <c r="F395" s="11" t="n"/>
      <c r="G395" s="11" t="n"/>
      <c r="H395" s="12" t="n"/>
      <c r="I395" s="13" t="n"/>
      <c r="J395" s="14">
        <f>IF(H395="","",ROUND(H395*I395,2))</f>
        <v/>
      </c>
      <c r="K395" s="14">
        <f>IF(H395="","",H395+N(J395))</f>
        <v/>
      </c>
      <c r="L395" s="9">
        <f>IF(E395="","",IFERROR(IF(INDEX(Lieferanten!$B$6:$B$205,MATCH(E395,Lieferanten!$A$6:$A$205,0))="",Einstellungen!$A$5,INDEX(Lieferanten!$B$6:$B$205,MATCH(E395,Lieferanten!$A$6:$A$205,0))),Einstellungen!$A$5))</f>
        <v/>
      </c>
      <c r="M395" s="15">
        <f>IF(C395="","",IF(N395&lt;&gt;"",N395,C395+L395))</f>
        <v/>
      </c>
      <c r="N395" s="10" t="n"/>
      <c r="O395" s="15">
        <f>IF(C395="","",IFERROR(IF(OR(INDEX(Lieferanten!$C$6:$C$205,MATCH(E395,Lieferanten!$A$6:$A$205,0))="",INDEX(Lieferanten!$D$6:$D$205,MATCH(E395,Lieferanten!$A$6:$A$205,0))=""),"",C395+INDEX(Lieferanten!$D$6:$D$205,MATCH(E395,Lieferanten!$A$6:$A$205,0))),""))</f>
        <v/>
      </c>
      <c r="P395" s="14">
        <f>IF(OR(H395="",O395=""),"",ROUND(K395*INDEX(Lieferanten!$C$6:$C$205,MATCH(E395,Lieferanten!$A$6:$A$205,0)),2))</f>
        <v/>
      </c>
      <c r="Q395" s="10" t="n"/>
      <c r="R395" s="12" t="n"/>
      <c r="S395" s="11" t="n"/>
      <c r="T395" s="14">
        <f>IF(H395="","",IF(U395="bezahlt",0,K395-N(R395)))</f>
        <v/>
      </c>
      <c r="U395" s="16">
        <f>IF(H395="","",IF(Q395&lt;&gt;"",IF(OR(R395="",R395&gt;=K395-N(P395)-0.005),"bezahlt","teilbezahlt"),IF(IF(O395="",FALSE,TODAY()&lt;=O395),"Skonto möglich",IF(IF(M395="",FALSE,TODAY()&gt;M395),"überfällig","offen"))))</f>
        <v/>
      </c>
      <c r="V395" s="17">
        <f>IF(H395="","",IF(AND(D395&lt;&gt;"",COUNTIFS(E$7:E$506,E395,D$7:D$506,D395)&gt;1),"doppelt erfasst?",IF(AND(W395="ja",Y395=""),"XML-Datei ablegen",IF(X395&lt;&gt;"ja","Pflichtangaben prüfen",""))))</f>
        <v/>
      </c>
      <c r="W395" s="18" t="n"/>
      <c r="X395" s="18" t="n"/>
      <c r="Y395" s="11" t="n"/>
    </row>
    <row r="396">
      <c r="A396" s="9">
        <f>IF(E396="","",COUNTA(E$7:E396))</f>
        <v/>
      </c>
      <c r="B396" s="10" t="n"/>
      <c r="C396" s="10" t="n"/>
      <c r="D396" s="11" t="n"/>
      <c r="E396" s="11" t="n"/>
      <c r="F396" s="11" t="n"/>
      <c r="G396" s="11" t="n"/>
      <c r="H396" s="12" t="n"/>
      <c r="I396" s="13" t="n"/>
      <c r="J396" s="14">
        <f>IF(H396="","",ROUND(H396*I396,2))</f>
        <v/>
      </c>
      <c r="K396" s="14">
        <f>IF(H396="","",H396+N(J396))</f>
        <v/>
      </c>
      <c r="L396" s="9">
        <f>IF(E396="","",IFERROR(IF(INDEX(Lieferanten!$B$6:$B$205,MATCH(E396,Lieferanten!$A$6:$A$205,0))="",Einstellungen!$A$5,INDEX(Lieferanten!$B$6:$B$205,MATCH(E396,Lieferanten!$A$6:$A$205,0))),Einstellungen!$A$5))</f>
        <v/>
      </c>
      <c r="M396" s="15">
        <f>IF(C396="","",IF(N396&lt;&gt;"",N396,C396+L396))</f>
        <v/>
      </c>
      <c r="N396" s="10" t="n"/>
      <c r="O396" s="15">
        <f>IF(C396="","",IFERROR(IF(OR(INDEX(Lieferanten!$C$6:$C$205,MATCH(E396,Lieferanten!$A$6:$A$205,0))="",INDEX(Lieferanten!$D$6:$D$205,MATCH(E396,Lieferanten!$A$6:$A$205,0))=""),"",C396+INDEX(Lieferanten!$D$6:$D$205,MATCH(E396,Lieferanten!$A$6:$A$205,0))),""))</f>
        <v/>
      </c>
      <c r="P396" s="14">
        <f>IF(OR(H396="",O396=""),"",ROUND(K396*INDEX(Lieferanten!$C$6:$C$205,MATCH(E396,Lieferanten!$A$6:$A$205,0)),2))</f>
        <v/>
      </c>
      <c r="Q396" s="10" t="n"/>
      <c r="R396" s="12" t="n"/>
      <c r="S396" s="11" t="n"/>
      <c r="T396" s="14">
        <f>IF(H396="","",IF(U396="bezahlt",0,K396-N(R396)))</f>
        <v/>
      </c>
      <c r="U396" s="16">
        <f>IF(H396="","",IF(Q396&lt;&gt;"",IF(OR(R396="",R396&gt;=K396-N(P396)-0.005),"bezahlt","teilbezahlt"),IF(IF(O396="",FALSE,TODAY()&lt;=O396),"Skonto möglich",IF(IF(M396="",FALSE,TODAY()&gt;M396),"überfällig","offen"))))</f>
        <v/>
      </c>
      <c r="V396" s="17">
        <f>IF(H396="","",IF(AND(D396&lt;&gt;"",COUNTIFS(E$7:E$506,E396,D$7:D$506,D396)&gt;1),"doppelt erfasst?",IF(AND(W396="ja",Y396=""),"XML-Datei ablegen",IF(X396&lt;&gt;"ja","Pflichtangaben prüfen",""))))</f>
        <v/>
      </c>
      <c r="W396" s="18" t="n"/>
      <c r="X396" s="18" t="n"/>
      <c r="Y396" s="11" t="n"/>
    </row>
    <row r="397">
      <c r="A397" s="9">
        <f>IF(E397="","",COUNTA(E$7:E397))</f>
        <v/>
      </c>
      <c r="B397" s="10" t="n"/>
      <c r="C397" s="10" t="n"/>
      <c r="D397" s="11" t="n"/>
      <c r="E397" s="11" t="n"/>
      <c r="F397" s="11" t="n"/>
      <c r="G397" s="11" t="n"/>
      <c r="H397" s="12" t="n"/>
      <c r="I397" s="13" t="n"/>
      <c r="J397" s="14">
        <f>IF(H397="","",ROUND(H397*I397,2))</f>
        <v/>
      </c>
      <c r="K397" s="14">
        <f>IF(H397="","",H397+N(J397))</f>
        <v/>
      </c>
      <c r="L397" s="9">
        <f>IF(E397="","",IFERROR(IF(INDEX(Lieferanten!$B$6:$B$205,MATCH(E397,Lieferanten!$A$6:$A$205,0))="",Einstellungen!$A$5,INDEX(Lieferanten!$B$6:$B$205,MATCH(E397,Lieferanten!$A$6:$A$205,0))),Einstellungen!$A$5))</f>
        <v/>
      </c>
      <c r="M397" s="15">
        <f>IF(C397="","",IF(N397&lt;&gt;"",N397,C397+L397))</f>
        <v/>
      </c>
      <c r="N397" s="10" t="n"/>
      <c r="O397" s="15">
        <f>IF(C397="","",IFERROR(IF(OR(INDEX(Lieferanten!$C$6:$C$205,MATCH(E397,Lieferanten!$A$6:$A$205,0))="",INDEX(Lieferanten!$D$6:$D$205,MATCH(E397,Lieferanten!$A$6:$A$205,0))=""),"",C397+INDEX(Lieferanten!$D$6:$D$205,MATCH(E397,Lieferanten!$A$6:$A$205,0))),""))</f>
        <v/>
      </c>
      <c r="P397" s="14">
        <f>IF(OR(H397="",O397=""),"",ROUND(K397*INDEX(Lieferanten!$C$6:$C$205,MATCH(E397,Lieferanten!$A$6:$A$205,0)),2))</f>
        <v/>
      </c>
      <c r="Q397" s="10" t="n"/>
      <c r="R397" s="12" t="n"/>
      <c r="S397" s="11" t="n"/>
      <c r="T397" s="14">
        <f>IF(H397="","",IF(U397="bezahlt",0,K397-N(R397)))</f>
        <v/>
      </c>
      <c r="U397" s="16">
        <f>IF(H397="","",IF(Q397&lt;&gt;"",IF(OR(R397="",R397&gt;=K397-N(P397)-0.005),"bezahlt","teilbezahlt"),IF(IF(O397="",FALSE,TODAY()&lt;=O397),"Skonto möglich",IF(IF(M397="",FALSE,TODAY()&gt;M397),"überfällig","offen"))))</f>
        <v/>
      </c>
      <c r="V397" s="17">
        <f>IF(H397="","",IF(AND(D397&lt;&gt;"",COUNTIFS(E$7:E$506,E397,D$7:D$506,D397)&gt;1),"doppelt erfasst?",IF(AND(W397="ja",Y397=""),"XML-Datei ablegen",IF(X397&lt;&gt;"ja","Pflichtangaben prüfen",""))))</f>
        <v/>
      </c>
      <c r="W397" s="18" t="n"/>
      <c r="X397" s="18" t="n"/>
      <c r="Y397" s="11" t="n"/>
    </row>
    <row r="398">
      <c r="A398" s="9">
        <f>IF(E398="","",COUNTA(E$7:E398))</f>
        <v/>
      </c>
      <c r="B398" s="10" t="n"/>
      <c r="C398" s="10" t="n"/>
      <c r="D398" s="11" t="n"/>
      <c r="E398" s="11" t="n"/>
      <c r="F398" s="11" t="n"/>
      <c r="G398" s="11" t="n"/>
      <c r="H398" s="12" t="n"/>
      <c r="I398" s="13" t="n"/>
      <c r="J398" s="14">
        <f>IF(H398="","",ROUND(H398*I398,2))</f>
        <v/>
      </c>
      <c r="K398" s="14">
        <f>IF(H398="","",H398+N(J398))</f>
        <v/>
      </c>
      <c r="L398" s="9">
        <f>IF(E398="","",IFERROR(IF(INDEX(Lieferanten!$B$6:$B$205,MATCH(E398,Lieferanten!$A$6:$A$205,0))="",Einstellungen!$A$5,INDEX(Lieferanten!$B$6:$B$205,MATCH(E398,Lieferanten!$A$6:$A$205,0))),Einstellungen!$A$5))</f>
        <v/>
      </c>
      <c r="M398" s="15">
        <f>IF(C398="","",IF(N398&lt;&gt;"",N398,C398+L398))</f>
        <v/>
      </c>
      <c r="N398" s="10" t="n"/>
      <c r="O398" s="15">
        <f>IF(C398="","",IFERROR(IF(OR(INDEX(Lieferanten!$C$6:$C$205,MATCH(E398,Lieferanten!$A$6:$A$205,0))="",INDEX(Lieferanten!$D$6:$D$205,MATCH(E398,Lieferanten!$A$6:$A$205,0))=""),"",C398+INDEX(Lieferanten!$D$6:$D$205,MATCH(E398,Lieferanten!$A$6:$A$205,0))),""))</f>
        <v/>
      </c>
      <c r="P398" s="14">
        <f>IF(OR(H398="",O398=""),"",ROUND(K398*INDEX(Lieferanten!$C$6:$C$205,MATCH(E398,Lieferanten!$A$6:$A$205,0)),2))</f>
        <v/>
      </c>
      <c r="Q398" s="10" t="n"/>
      <c r="R398" s="12" t="n"/>
      <c r="S398" s="11" t="n"/>
      <c r="T398" s="14">
        <f>IF(H398="","",IF(U398="bezahlt",0,K398-N(R398)))</f>
        <v/>
      </c>
      <c r="U398" s="16">
        <f>IF(H398="","",IF(Q398&lt;&gt;"",IF(OR(R398="",R398&gt;=K398-N(P398)-0.005),"bezahlt","teilbezahlt"),IF(IF(O398="",FALSE,TODAY()&lt;=O398),"Skonto möglich",IF(IF(M398="",FALSE,TODAY()&gt;M398),"überfällig","offen"))))</f>
        <v/>
      </c>
      <c r="V398" s="17">
        <f>IF(H398="","",IF(AND(D398&lt;&gt;"",COUNTIFS(E$7:E$506,E398,D$7:D$506,D398)&gt;1),"doppelt erfasst?",IF(AND(W398="ja",Y398=""),"XML-Datei ablegen",IF(X398&lt;&gt;"ja","Pflichtangaben prüfen",""))))</f>
        <v/>
      </c>
      <c r="W398" s="18" t="n"/>
      <c r="X398" s="18" t="n"/>
      <c r="Y398" s="11" t="n"/>
    </row>
    <row r="399">
      <c r="A399" s="9">
        <f>IF(E399="","",COUNTA(E$7:E399))</f>
        <v/>
      </c>
      <c r="B399" s="10" t="n"/>
      <c r="C399" s="10" t="n"/>
      <c r="D399" s="11" t="n"/>
      <c r="E399" s="11" t="n"/>
      <c r="F399" s="11" t="n"/>
      <c r="G399" s="11" t="n"/>
      <c r="H399" s="12" t="n"/>
      <c r="I399" s="13" t="n"/>
      <c r="J399" s="14">
        <f>IF(H399="","",ROUND(H399*I399,2))</f>
        <v/>
      </c>
      <c r="K399" s="14">
        <f>IF(H399="","",H399+N(J399))</f>
        <v/>
      </c>
      <c r="L399" s="9">
        <f>IF(E399="","",IFERROR(IF(INDEX(Lieferanten!$B$6:$B$205,MATCH(E399,Lieferanten!$A$6:$A$205,0))="",Einstellungen!$A$5,INDEX(Lieferanten!$B$6:$B$205,MATCH(E399,Lieferanten!$A$6:$A$205,0))),Einstellungen!$A$5))</f>
        <v/>
      </c>
      <c r="M399" s="15">
        <f>IF(C399="","",IF(N399&lt;&gt;"",N399,C399+L399))</f>
        <v/>
      </c>
      <c r="N399" s="10" t="n"/>
      <c r="O399" s="15">
        <f>IF(C399="","",IFERROR(IF(OR(INDEX(Lieferanten!$C$6:$C$205,MATCH(E399,Lieferanten!$A$6:$A$205,0))="",INDEX(Lieferanten!$D$6:$D$205,MATCH(E399,Lieferanten!$A$6:$A$205,0))=""),"",C399+INDEX(Lieferanten!$D$6:$D$205,MATCH(E399,Lieferanten!$A$6:$A$205,0))),""))</f>
        <v/>
      </c>
      <c r="P399" s="14">
        <f>IF(OR(H399="",O399=""),"",ROUND(K399*INDEX(Lieferanten!$C$6:$C$205,MATCH(E399,Lieferanten!$A$6:$A$205,0)),2))</f>
        <v/>
      </c>
      <c r="Q399" s="10" t="n"/>
      <c r="R399" s="12" t="n"/>
      <c r="S399" s="11" t="n"/>
      <c r="T399" s="14">
        <f>IF(H399="","",IF(U399="bezahlt",0,K399-N(R399)))</f>
        <v/>
      </c>
      <c r="U399" s="16">
        <f>IF(H399="","",IF(Q399&lt;&gt;"",IF(OR(R399="",R399&gt;=K399-N(P399)-0.005),"bezahlt","teilbezahlt"),IF(IF(O399="",FALSE,TODAY()&lt;=O399),"Skonto möglich",IF(IF(M399="",FALSE,TODAY()&gt;M399),"überfällig","offen"))))</f>
        <v/>
      </c>
      <c r="V399" s="17">
        <f>IF(H399="","",IF(AND(D399&lt;&gt;"",COUNTIFS(E$7:E$506,E399,D$7:D$506,D399)&gt;1),"doppelt erfasst?",IF(AND(W399="ja",Y399=""),"XML-Datei ablegen",IF(X399&lt;&gt;"ja","Pflichtangaben prüfen",""))))</f>
        <v/>
      </c>
      <c r="W399" s="18" t="n"/>
      <c r="X399" s="18" t="n"/>
      <c r="Y399" s="11" t="n"/>
    </row>
    <row r="400">
      <c r="A400" s="9">
        <f>IF(E400="","",COUNTA(E$7:E400))</f>
        <v/>
      </c>
      <c r="B400" s="10" t="n"/>
      <c r="C400" s="10" t="n"/>
      <c r="D400" s="11" t="n"/>
      <c r="E400" s="11" t="n"/>
      <c r="F400" s="11" t="n"/>
      <c r="G400" s="11" t="n"/>
      <c r="H400" s="12" t="n"/>
      <c r="I400" s="13" t="n"/>
      <c r="J400" s="14">
        <f>IF(H400="","",ROUND(H400*I400,2))</f>
        <v/>
      </c>
      <c r="K400" s="14">
        <f>IF(H400="","",H400+N(J400))</f>
        <v/>
      </c>
      <c r="L400" s="9">
        <f>IF(E400="","",IFERROR(IF(INDEX(Lieferanten!$B$6:$B$205,MATCH(E400,Lieferanten!$A$6:$A$205,0))="",Einstellungen!$A$5,INDEX(Lieferanten!$B$6:$B$205,MATCH(E400,Lieferanten!$A$6:$A$205,0))),Einstellungen!$A$5))</f>
        <v/>
      </c>
      <c r="M400" s="15">
        <f>IF(C400="","",IF(N400&lt;&gt;"",N400,C400+L400))</f>
        <v/>
      </c>
      <c r="N400" s="10" t="n"/>
      <c r="O400" s="15">
        <f>IF(C400="","",IFERROR(IF(OR(INDEX(Lieferanten!$C$6:$C$205,MATCH(E400,Lieferanten!$A$6:$A$205,0))="",INDEX(Lieferanten!$D$6:$D$205,MATCH(E400,Lieferanten!$A$6:$A$205,0))=""),"",C400+INDEX(Lieferanten!$D$6:$D$205,MATCH(E400,Lieferanten!$A$6:$A$205,0))),""))</f>
        <v/>
      </c>
      <c r="P400" s="14">
        <f>IF(OR(H400="",O400=""),"",ROUND(K400*INDEX(Lieferanten!$C$6:$C$205,MATCH(E400,Lieferanten!$A$6:$A$205,0)),2))</f>
        <v/>
      </c>
      <c r="Q400" s="10" t="n"/>
      <c r="R400" s="12" t="n"/>
      <c r="S400" s="11" t="n"/>
      <c r="T400" s="14">
        <f>IF(H400="","",IF(U400="bezahlt",0,K400-N(R400)))</f>
        <v/>
      </c>
      <c r="U400" s="16">
        <f>IF(H400="","",IF(Q400&lt;&gt;"",IF(OR(R400="",R400&gt;=K400-N(P400)-0.005),"bezahlt","teilbezahlt"),IF(IF(O400="",FALSE,TODAY()&lt;=O400),"Skonto möglich",IF(IF(M400="",FALSE,TODAY()&gt;M400),"überfällig","offen"))))</f>
        <v/>
      </c>
      <c r="V400" s="17">
        <f>IF(H400="","",IF(AND(D400&lt;&gt;"",COUNTIFS(E$7:E$506,E400,D$7:D$506,D400)&gt;1),"doppelt erfasst?",IF(AND(W400="ja",Y400=""),"XML-Datei ablegen",IF(X400&lt;&gt;"ja","Pflichtangaben prüfen",""))))</f>
        <v/>
      </c>
      <c r="W400" s="18" t="n"/>
      <c r="X400" s="18" t="n"/>
      <c r="Y400" s="11" t="n"/>
    </row>
    <row r="401">
      <c r="A401" s="9">
        <f>IF(E401="","",COUNTA(E$7:E401))</f>
        <v/>
      </c>
      <c r="B401" s="10" t="n"/>
      <c r="C401" s="10" t="n"/>
      <c r="D401" s="11" t="n"/>
      <c r="E401" s="11" t="n"/>
      <c r="F401" s="11" t="n"/>
      <c r="G401" s="11" t="n"/>
      <c r="H401" s="12" t="n"/>
      <c r="I401" s="13" t="n"/>
      <c r="J401" s="14">
        <f>IF(H401="","",ROUND(H401*I401,2))</f>
        <v/>
      </c>
      <c r="K401" s="14">
        <f>IF(H401="","",H401+N(J401))</f>
        <v/>
      </c>
      <c r="L401" s="9">
        <f>IF(E401="","",IFERROR(IF(INDEX(Lieferanten!$B$6:$B$205,MATCH(E401,Lieferanten!$A$6:$A$205,0))="",Einstellungen!$A$5,INDEX(Lieferanten!$B$6:$B$205,MATCH(E401,Lieferanten!$A$6:$A$205,0))),Einstellungen!$A$5))</f>
        <v/>
      </c>
      <c r="M401" s="15">
        <f>IF(C401="","",IF(N401&lt;&gt;"",N401,C401+L401))</f>
        <v/>
      </c>
      <c r="N401" s="10" t="n"/>
      <c r="O401" s="15">
        <f>IF(C401="","",IFERROR(IF(OR(INDEX(Lieferanten!$C$6:$C$205,MATCH(E401,Lieferanten!$A$6:$A$205,0))="",INDEX(Lieferanten!$D$6:$D$205,MATCH(E401,Lieferanten!$A$6:$A$205,0))=""),"",C401+INDEX(Lieferanten!$D$6:$D$205,MATCH(E401,Lieferanten!$A$6:$A$205,0))),""))</f>
        <v/>
      </c>
      <c r="P401" s="14">
        <f>IF(OR(H401="",O401=""),"",ROUND(K401*INDEX(Lieferanten!$C$6:$C$205,MATCH(E401,Lieferanten!$A$6:$A$205,0)),2))</f>
        <v/>
      </c>
      <c r="Q401" s="10" t="n"/>
      <c r="R401" s="12" t="n"/>
      <c r="S401" s="11" t="n"/>
      <c r="T401" s="14">
        <f>IF(H401="","",IF(U401="bezahlt",0,K401-N(R401)))</f>
        <v/>
      </c>
      <c r="U401" s="16">
        <f>IF(H401="","",IF(Q401&lt;&gt;"",IF(OR(R401="",R401&gt;=K401-N(P401)-0.005),"bezahlt","teilbezahlt"),IF(IF(O401="",FALSE,TODAY()&lt;=O401),"Skonto möglich",IF(IF(M401="",FALSE,TODAY()&gt;M401),"überfällig","offen"))))</f>
        <v/>
      </c>
      <c r="V401" s="17">
        <f>IF(H401="","",IF(AND(D401&lt;&gt;"",COUNTIFS(E$7:E$506,E401,D$7:D$506,D401)&gt;1),"doppelt erfasst?",IF(AND(W401="ja",Y401=""),"XML-Datei ablegen",IF(X401&lt;&gt;"ja","Pflichtangaben prüfen",""))))</f>
        <v/>
      </c>
      <c r="W401" s="18" t="n"/>
      <c r="X401" s="18" t="n"/>
      <c r="Y401" s="11" t="n"/>
    </row>
    <row r="402">
      <c r="A402" s="9">
        <f>IF(E402="","",COUNTA(E$7:E402))</f>
        <v/>
      </c>
      <c r="B402" s="10" t="n"/>
      <c r="C402" s="10" t="n"/>
      <c r="D402" s="11" t="n"/>
      <c r="E402" s="11" t="n"/>
      <c r="F402" s="11" t="n"/>
      <c r="G402" s="11" t="n"/>
      <c r="H402" s="12" t="n"/>
      <c r="I402" s="13" t="n"/>
      <c r="J402" s="14">
        <f>IF(H402="","",ROUND(H402*I402,2))</f>
        <v/>
      </c>
      <c r="K402" s="14">
        <f>IF(H402="","",H402+N(J402))</f>
        <v/>
      </c>
      <c r="L402" s="9">
        <f>IF(E402="","",IFERROR(IF(INDEX(Lieferanten!$B$6:$B$205,MATCH(E402,Lieferanten!$A$6:$A$205,0))="",Einstellungen!$A$5,INDEX(Lieferanten!$B$6:$B$205,MATCH(E402,Lieferanten!$A$6:$A$205,0))),Einstellungen!$A$5))</f>
        <v/>
      </c>
      <c r="M402" s="15">
        <f>IF(C402="","",IF(N402&lt;&gt;"",N402,C402+L402))</f>
        <v/>
      </c>
      <c r="N402" s="10" t="n"/>
      <c r="O402" s="15">
        <f>IF(C402="","",IFERROR(IF(OR(INDEX(Lieferanten!$C$6:$C$205,MATCH(E402,Lieferanten!$A$6:$A$205,0))="",INDEX(Lieferanten!$D$6:$D$205,MATCH(E402,Lieferanten!$A$6:$A$205,0))=""),"",C402+INDEX(Lieferanten!$D$6:$D$205,MATCH(E402,Lieferanten!$A$6:$A$205,0))),""))</f>
        <v/>
      </c>
      <c r="P402" s="14">
        <f>IF(OR(H402="",O402=""),"",ROUND(K402*INDEX(Lieferanten!$C$6:$C$205,MATCH(E402,Lieferanten!$A$6:$A$205,0)),2))</f>
        <v/>
      </c>
      <c r="Q402" s="10" t="n"/>
      <c r="R402" s="12" t="n"/>
      <c r="S402" s="11" t="n"/>
      <c r="T402" s="14">
        <f>IF(H402="","",IF(U402="bezahlt",0,K402-N(R402)))</f>
        <v/>
      </c>
      <c r="U402" s="16">
        <f>IF(H402="","",IF(Q402&lt;&gt;"",IF(OR(R402="",R402&gt;=K402-N(P402)-0.005),"bezahlt","teilbezahlt"),IF(IF(O402="",FALSE,TODAY()&lt;=O402),"Skonto möglich",IF(IF(M402="",FALSE,TODAY()&gt;M402),"überfällig","offen"))))</f>
        <v/>
      </c>
      <c r="V402" s="17">
        <f>IF(H402="","",IF(AND(D402&lt;&gt;"",COUNTIFS(E$7:E$506,E402,D$7:D$506,D402)&gt;1),"doppelt erfasst?",IF(AND(W402="ja",Y402=""),"XML-Datei ablegen",IF(X402&lt;&gt;"ja","Pflichtangaben prüfen",""))))</f>
        <v/>
      </c>
      <c r="W402" s="18" t="n"/>
      <c r="X402" s="18" t="n"/>
      <c r="Y402" s="11" t="n"/>
    </row>
    <row r="403">
      <c r="A403" s="9">
        <f>IF(E403="","",COUNTA(E$7:E403))</f>
        <v/>
      </c>
      <c r="B403" s="10" t="n"/>
      <c r="C403" s="10" t="n"/>
      <c r="D403" s="11" t="n"/>
      <c r="E403" s="11" t="n"/>
      <c r="F403" s="11" t="n"/>
      <c r="G403" s="11" t="n"/>
      <c r="H403" s="12" t="n"/>
      <c r="I403" s="13" t="n"/>
      <c r="J403" s="14">
        <f>IF(H403="","",ROUND(H403*I403,2))</f>
        <v/>
      </c>
      <c r="K403" s="14">
        <f>IF(H403="","",H403+N(J403))</f>
        <v/>
      </c>
      <c r="L403" s="9">
        <f>IF(E403="","",IFERROR(IF(INDEX(Lieferanten!$B$6:$B$205,MATCH(E403,Lieferanten!$A$6:$A$205,0))="",Einstellungen!$A$5,INDEX(Lieferanten!$B$6:$B$205,MATCH(E403,Lieferanten!$A$6:$A$205,0))),Einstellungen!$A$5))</f>
        <v/>
      </c>
      <c r="M403" s="15">
        <f>IF(C403="","",IF(N403&lt;&gt;"",N403,C403+L403))</f>
        <v/>
      </c>
      <c r="N403" s="10" t="n"/>
      <c r="O403" s="15">
        <f>IF(C403="","",IFERROR(IF(OR(INDEX(Lieferanten!$C$6:$C$205,MATCH(E403,Lieferanten!$A$6:$A$205,0))="",INDEX(Lieferanten!$D$6:$D$205,MATCH(E403,Lieferanten!$A$6:$A$205,0))=""),"",C403+INDEX(Lieferanten!$D$6:$D$205,MATCH(E403,Lieferanten!$A$6:$A$205,0))),""))</f>
        <v/>
      </c>
      <c r="P403" s="14">
        <f>IF(OR(H403="",O403=""),"",ROUND(K403*INDEX(Lieferanten!$C$6:$C$205,MATCH(E403,Lieferanten!$A$6:$A$205,0)),2))</f>
        <v/>
      </c>
      <c r="Q403" s="10" t="n"/>
      <c r="R403" s="12" t="n"/>
      <c r="S403" s="11" t="n"/>
      <c r="T403" s="14">
        <f>IF(H403="","",IF(U403="bezahlt",0,K403-N(R403)))</f>
        <v/>
      </c>
      <c r="U403" s="16">
        <f>IF(H403="","",IF(Q403&lt;&gt;"",IF(OR(R403="",R403&gt;=K403-N(P403)-0.005),"bezahlt","teilbezahlt"),IF(IF(O403="",FALSE,TODAY()&lt;=O403),"Skonto möglich",IF(IF(M403="",FALSE,TODAY()&gt;M403),"überfällig","offen"))))</f>
        <v/>
      </c>
      <c r="V403" s="17">
        <f>IF(H403="","",IF(AND(D403&lt;&gt;"",COUNTIFS(E$7:E$506,E403,D$7:D$506,D403)&gt;1),"doppelt erfasst?",IF(AND(W403="ja",Y403=""),"XML-Datei ablegen",IF(X403&lt;&gt;"ja","Pflichtangaben prüfen",""))))</f>
        <v/>
      </c>
      <c r="W403" s="18" t="n"/>
      <c r="X403" s="18" t="n"/>
      <c r="Y403" s="11" t="n"/>
    </row>
    <row r="404">
      <c r="A404" s="9">
        <f>IF(E404="","",COUNTA(E$7:E404))</f>
        <v/>
      </c>
      <c r="B404" s="10" t="n"/>
      <c r="C404" s="10" t="n"/>
      <c r="D404" s="11" t="n"/>
      <c r="E404" s="11" t="n"/>
      <c r="F404" s="11" t="n"/>
      <c r="G404" s="11" t="n"/>
      <c r="H404" s="12" t="n"/>
      <c r="I404" s="13" t="n"/>
      <c r="J404" s="14">
        <f>IF(H404="","",ROUND(H404*I404,2))</f>
        <v/>
      </c>
      <c r="K404" s="14">
        <f>IF(H404="","",H404+N(J404))</f>
        <v/>
      </c>
      <c r="L404" s="9">
        <f>IF(E404="","",IFERROR(IF(INDEX(Lieferanten!$B$6:$B$205,MATCH(E404,Lieferanten!$A$6:$A$205,0))="",Einstellungen!$A$5,INDEX(Lieferanten!$B$6:$B$205,MATCH(E404,Lieferanten!$A$6:$A$205,0))),Einstellungen!$A$5))</f>
        <v/>
      </c>
      <c r="M404" s="15">
        <f>IF(C404="","",IF(N404&lt;&gt;"",N404,C404+L404))</f>
        <v/>
      </c>
      <c r="N404" s="10" t="n"/>
      <c r="O404" s="15">
        <f>IF(C404="","",IFERROR(IF(OR(INDEX(Lieferanten!$C$6:$C$205,MATCH(E404,Lieferanten!$A$6:$A$205,0))="",INDEX(Lieferanten!$D$6:$D$205,MATCH(E404,Lieferanten!$A$6:$A$205,0))=""),"",C404+INDEX(Lieferanten!$D$6:$D$205,MATCH(E404,Lieferanten!$A$6:$A$205,0))),""))</f>
        <v/>
      </c>
      <c r="P404" s="14">
        <f>IF(OR(H404="",O404=""),"",ROUND(K404*INDEX(Lieferanten!$C$6:$C$205,MATCH(E404,Lieferanten!$A$6:$A$205,0)),2))</f>
        <v/>
      </c>
      <c r="Q404" s="10" t="n"/>
      <c r="R404" s="12" t="n"/>
      <c r="S404" s="11" t="n"/>
      <c r="T404" s="14">
        <f>IF(H404="","",IF(U404="bezahlt",0,K404-N(R404)))</f>
        <v/>
      </c>
      <c r="U404" s="16">
        <f>IF(H404="","",IF(Q404&lt;&gt;"",IF(OR(R404="",R404&gt;=K404-N(P404)-0.005),"bezahlt","teilbezahlt"),IF(IF(O404="",FALSE,TODAY()&lt;=O404),"Skonto möglich",IF(IF(M404="",FALSE,TODAY()&gt;M404),"überfällig","offen"))))</f>
        <v/>
      </c>
      <c r="V404" s="17">
        <f>IF(H404="","",IF(AND(D404&lt;&gt;"",COUNTIFS(E$7:E$506,E404,D$7:D$506,D404)&gt;1),"doppelt erfasst?",IF(AND(W404="ja",Y404=""),"XML-Datei ablegen",IF(X404&lt;&gt;"ja","Pflichtangaben prüfen",""))))</f>
        <v/>
      </c>
      <c r="W404" s="18" t="n"/>
      <c r="X404" s="18" t="n"/>
      <c r="Y404" s="11" t="n"/>
    </row>
    <row r="405">
      <c r="A405" s="9">
        <f>IF(E405="","",COUNTA(E$7:E405))</f>
        <v/>
      </c>
      <c r="B405" s="10" t="n"/>
      <c r="C405" s="10" t="n"/>
      <c r="D405" s="11" t="n"/>
      <c r="E405" s="11" t="n"/>
      <c r="F405" s="11" t="n"/>
      <c r="G405" s="11" t="n"/>
      <c r="H405" s="12" t="n"/>
      <c r="I405" s="13" t="n"/>
      <c r="J405" s="14">
        <f>IF(H405="","",ROUND(H405*I405,2))</f>
        <v/>
      </c>
      <c r="K405" s="14">
        <f>IF(H405="","",H405+N(J405))</f>
        <v/>
      </c>
      <c r="L405" s="9">
        <f>IF(E405="","",IFERROR(IF(INDEX(Lieferanten!$B$6:$B$205,MATCH(E405,Lieferanten!$A$6:$A$205,0))="",Einstellungen!$A$5,INDEX(Lieferanten!$B$6:$B$205,MATCH(E405,Lieferanten!$A$6:$A$205,0))),Einstellungen!$A$5))</f>
        <v/>
      </c>
      <c r="M405" s="15">
        <f>IF(C405="","",IF(N405&lt;&gt;"",N405,C405+L405))</f>
        <v/>
      </c>
      <c r="N405" s="10" t="n"/>
      <c r="O405" s="15">
        <f>IF(C405="","",IFERROR(IF(OR(INDEX(Lieferanten!$C$6:$C$205,MATCH(E405,Lieferanten!$A$6:$A$205,0))="",INDEX(Lieferanten!$D$6:$D$205,MATCH(E405,Lieferanten!$A$6:$A$205,0))=""),"",C405+INDEX(Lieferanten!$D$6:$D$205,MATCH(E405,Lieferanten!$A$6:$A$205,0))),""))</f>
        <v/>
      </c>
      <c r="P405" s="14">
        <f>IF(OR(H405="",O405=""),"",ROUND(K405*INDEX(Lieferanten!$C$6:$C$205,MATCH(E405,Lieferanten!$A$6:$A$205,0)),2))</f>
        <v/>
      </c>
      <c r="Q405" s="10" t="n"/>
      <c r="R405" s="12" t="n"/>
      <c r="S405" s="11" t="n"/>
      <c r="T405" s="14">
        <f>IF(H405="","",IF(U405="bezahlt",0,K405-N(R405)))</f>
        <v/>
      </c>
      <c r="U405" s="16">
        <f>IF(H405="","",IF(Q405&lt;&gt;"",IF(OR(R405="",R405&gt;=K405-N(P405)-0.005),"bezahlt","teilbezahlt"),IF(IF(O405="",FALSE,TODAY()&lt;=O405),"Skonto möglich",IF(IF(M405="",FALSE,TODAY()&gt;M405),"überfällig","offen"))))</f>
        <v/>
      </c>
      <c r="V405" s="17">
        <f>IF(H405="","",IF(AND(D405&lt;&gt;"",COUNTIFS(E$7:E$506,E405,D$7:D$506,D405)&gt;1),"doppelt erfasst?",IF(AND(W405="ja",Y405=""),"XML-Datei ablegen",IF(X405&lt;&gt;"ja","Pflichtangaben prüfen",""))))</f>
        <v/>
      </c>
      <c r="W405" s="18" t="n"/>
      <c r="X405" s="18" t="n"/>
      <c r="Y405" s="11" t="n"/>
    </row>
    <row r="406">
      <c r="A406" s="9">
        <f>IF(E406="","",COUNTA(E$7:E406))</f>
        <v/>
      </c>
      <c r="B406" s="10" t="n"/>
      <c r="C406" s="10" t="n"/>
      <c r="D406" s="11" t="n"/>
      <c r="E406" s="11" t="n"/>
      <c r="F406" s="11" t="n"/>
      <c r="G406" s="11" t="n"/>
      <c r="H406" s="12" t="n"/>
      <c r="I406" s="13" t="n"/>
      <c r="J406" s="14">
        <f>IF(H406="","",ROUND(H406*I406,2))</f>
        <v/>
      </c>
      <c r="K406" s="14">
        <f>IF(H406="","",H406+N(J406))</f>
        <v/>
      </c>
      <c r="L406" s="9">
        <f>IF(E406="","",IFERROR(IF(INDEX(Lieferanten!$B$6:$B$205,MATCH(E406,Lieferanten!$A$6:$A$205,0))="",Einstellungen!$A$5,INDEX(Lieferanten!$B$6:$B$205,MATCH(E406,Lieferanten!$A$6:$A$205,0))),Einstellungen!$A$5))</f>
        <v/>
      </c>
      <c r="M406" s="15">
        <f>IF(C406="","",IF(N406&lt;&gt;"",N406,C406+L406))</f>
        <v/>
      </c>
      <c r="N406" s="10" t="n"/>
      <c r="O406" s="15">
        <f>IF(C406="","",IFERROR(IF(OR(INDEX(Lieferanten!$C$6:$C$205,MATCH(E406,Lieferanten!$A$6:$A$205,0))="",INDEX(Lieferanten!$D$6:$D$205,MATCH(E406,Lieferanten!$A$6:$A$205,0))=""),"",C406+INDEX(Lieferanten!$D$6:$D$205,MATCH(E406,Lieferanten!$A$6:$A$205,0))),""))</f>
        <v/>
      </c>
      <c r="P406" s="14">
        <f>IF(OR(H406="",O406=""),"",ROUND(K406*INDEX(Lieferanten!$C$6:$C$205,MATCH(E406,Lieferanten!$A$6:$A$205,0)),2))</f>
        <v/>
      </c>
      <c r="Q406" s="10" t="n"/>
      <c r="R406" s="12" t="n"/>
      <c r="S406" s="11" t="n"/>
      <c r="T406" s="14">
        <f>IF(H406="","",IF(U406="bezahlt",0,K406-N(R406)))</f>
        <v/>
      </c>
      <c r="U406" s="16">
        <f>IF(H406="","",IF(Q406&lt;&gt;"",IF(OR(R406="",R406&gt;=K406-N(P406)-0.005),"bezahlt","teilbezahlt"),IF(IF(O406="",FALSE,TODAY()&lt;=O406),"Skonto möglich",IF(IF(M406="",FALSE,TODAY()&gt;M406),"überfällig","offen"))))</f>
        <v/>
      </c>
      <c r="V406" s="17">
        <f>IF(H406="","",IF(AND(D406&lt;&gt;"",COUNTIFS(E$7:E$506,E406,D$7:D$506,D406)&gt;1),"doppelt erfasst?",IF(AND(W406="ja",Y406=""),"XML-Datei ablegen",IF(X406&lt;&gt;"ja","Pflichtangaben prüfen",""))))</f>
        <v/>
      </c>
      <c r="W406" s="18" t="n"/>
      <c r="X406" s="18" t="n"/>
      <c r="Y406" s="11" t="n"/>
    </row>
    <row r="407">
      <c r="A407" s="9">
        <f>IF(E407="","",COUNTA(E$7:E407))</f>
        <v/>
      </c>
      <c r="B407" s="10" t="n"/>
      <c r="C407" s="10" t="n"/>
      <c r="D407" s="11" t="n"/>
      <c r="E407" s="11" t="n"/>
      <c r="F407" s="11" t="n"/>
      <c r="G407" s="11" t="n"/>
      <c r="H407" s="12" t="n"/>
      <c r="I407" s="13" t="n"/>
      <c r="J407" s="14">
        <f>IF(H407="","",ROUND(H407*I407,2))</f>
        <v/>
      </c>
      <c r="K407" s="14">
        <f>IF(H407="","",H407+N(J407))</f>
        <v/>
      </c>
      <c r="L407" s="9">
        <f>IF(E407="","",IFERROR(IF(INDEX(Lieferanten!$B$6:$B$205,MATCH(E407,Lieferanten!$A$6:$A$205,0))="",Einstellungen!$A$5,INDEX(Lieferanten!$B$6:$B$205,MATCH(E407,Lieferanten!$A$6:$A$205,0))),Einstellungen!$A$5))</f>
        <v/>
      </c>
      <c r="M407" s="15">
        <f>IF(C407="","",IF(N407&lt;&gt;"",N407,C407+L407))</f>
        <v/>
      </c>
      <c r="N407" s="10" t="n"/>
      <c r="O407" s="15">
        <f>IF(C407="","",IFERROR(IF(OR(INDEX(Lieferanten!$C$6:$C$205,MATCH(E407,Lieferanten!$A$6:$A$205,0))="",INDEX(Lieferanten!$D$6:$D$205,MATCH(E407,Lieferanten!$A$6:$A$205,0))=""),"",C407+INDEX(Lieferanten!$D$6:$D$205,MATCH(E407,Lieferanten!$A$6:$A$205,0))),""))</f>
        <v/>
      </c>
      <c r="P407" s="14">
        <f>IF(OR(H407="",O407=""),"",ROUND(K407*INDEX(Lieferanten!$C$6:$C$205,MATCH(E407,Lieferanten!$A$6:$A$205,0)),2))</f>
        <v/>
      </c>
      <c r="Q407" s="10" t="n"/>
      <c r="R407" s="12" t="n"/>
      <c r="S407" s="11" t="n"/>
      <c r="T407" s="14">
        <f>IF(H407="","",IF(U407="bezahlt",0,K407-N(R407)))</f>
        <v/>
      </c>
      <c r="U407" s="16">
        <f>IF(H407="","",IF(Q407&lt;&gt;"",IF(OR(R407="",R407&gt;=K407-N(P407)-0.005),"bezahlt","teilbezahlt"),IF(IF(O407="",FALSE,TODAY()&lt;=O407),"Skonto möglich",IF(IF(M407="",FALSE,TODAY()&gt;M407),"überfällig","offen"))))</f>
        <v/>
      </c>
      <c r="V407" s="17">
        <f>IF(H407="","",IF(AND(D407&lt;&gt;"",COUNTIFS(E$7:E$506,E407,D$7:D$506,D407)&gt;1),"doppelt erfasst?",IF(AND(W407="ja",Y407=""),"XML-Datei ablegen",IF(X407&lt;&gt;"ja","Pflichtangaben prüfen",""))))</f>
        <v/>
      </c>
      <c r="W407" s="18" t="n"/>
      <c r="X407" s="18" t="n"/>
      <c r="Y407" s="11" t="n"/>
    </row>
    <row r="408">
      <c r="A408" s="9">
        <f>IF(E408="","",COUNTA(E$7:E408))</f>
        <v/>
      </c>
      <c r="B408" s="10" t="n"/>
      <c r="C408" s="10" t="n"/>
      <c r="D408" s="11" t="n"/>
      <c r="E408" s="11" t="n"/>
      <c r="F408" s="11" t="n"/>
      <c r="G408" s="11" t="n"/>
      <c r="H408" s="12" t="n"/>
      <c r="I408" s="13" t="n"/>
      <c r="J408" s="14">
        <f>IF(H408="","",ROUND(H408*I408,2))</f>
        <v/>
      </c>
      <c r="K408" s="14">
        <f>IF(H408="","",H408+N(J408))</f>
        <v/>
      </c>
      <c r="L408" s="9">
        <f>IF(E408="","",IFERROR(IF(INDEX(Lieferanten!$B$6:$B$205,MATCH(E408,Lieferanten!$A$6:$A$205,0))="",Einstellungen!$A$5,INDEX(Lieferanten!$B$6:$B$205,MATCH(E408,Lieferanten!$A$6:$A$205,0))),Einstellungen!$A$5))</f>
        <v/>
      </c>
      <c r="M408" s="15">
        <f>IF(C408="","",IF(N408&lt;&gt;"",N408,C408+L408))</f>
        <v/>
      </c>
      <c r="N408" s="10" t="n"/>
      <c r="O408" s="15">
        <f>IF(C408="","",IFERROR(IF(OR(INDEX(Lieferanten!$C$6:$C$205,MATCH(E408,Lieferanten!$A$6:$A$205,0))="",INDEX(Lieferanten!$D$6:$D$205,MATCH(E408,Lieferanten!$A$6:$A$205,0))=""),"",C408+INDEX(Lieferanten!$D$6:$D$205,MATCH(E408,Lieferanten!$A$6:$A$205,0))),""))</f>
        <v/>
      </c>
      <c r="P408" s="14">
        <f>IF(OR(H408="",O408=""),"",ROUND(K408*INDEX(Lieferanten!$C$6:$C$205,MATCH(E408,Lieferanten!$A$6:$A$205,0)),2))</f>
        <v/>
      </c>
      <c r="Q408" s="10" t="n"/>
      <c r="R408" s="12" t="n"/>
      <c r="S408" s="11" t="n"/>
      <c r="T408" s="14">
        <f>IF(H408="","",IF(U408="bezahlt",0,K408-N(R408)))</f>
        <v/>
      </c>
      <c r="U408" s="16">
        <f>IF(H408="","",IF(Q408&lt;&gt;"",IF(OR(R408="",R408&gt;=K408-N(P408)-0.005),"bezahlt","teilbezahlt"),IF(IF(O408="",FALSE,TODAY()&lt;=O408),"Skonto möglich",IF(IF(M408="",FALSE,TODAY()&gt;M408),"überfällig","offen"))))</f>
        <v/>
      </c>
      <c r="V408" s="17">
        <f>IF(H408="","",IF(AND(D408&lt;&gt;"",COUNTIFS(E$7:E$506,E408,D$7:D$506,D408)&gt;1),"doppelt erfasst?",IF(AND(W408="ja",Y408=""),"XML-Datei ablegen",IF(X408&lt;&gt;"ja","Pflichtangaben prüfen",""))))</f>
        <v/>
      </c>
      <c r="W408" s="18" t="n"/>
      <c r="X408" s="18" t="n"/>
      <c r="Y408" s="11" t="n"/>
    </row>
    <row r="409">
      <c r="A409" s="9">
        <f>IF(E409="","",COUNTA(E$7:E409))</f>
        <v/>
      </c>
      <c r="B409" s="10" t="n"/>
      <c r="C409" s="10" t="n"/>
      <c r="D409" s="11" t="n"/>
      <c r="E409" s="11" t="n"/>
      <c r="F409" s="11" t="n"/>
      <c r="G409" s="11" t="n"/>
      <c r="H409" s="12" t="n"/>
      <c r="I409" s="13" t="n"/>
      <c r="J409" s="14">
        <f>IF(H409="","",ROUND(H409*I409,2))</f>
        <v/>
      </c>
      <c r="K409" s="14">
        <f>IF(H409="","",H409+N(J409))</f>
        <v/>
      </c>
      <c r="L409" s="9">
        <f>IF(E409="","",IFERROR(IF(INDEX(Lieferanten!$B$6:$B$205,MATCH(E409,Lieferanten!$A$6:$A$205,0))="",Einstellungen!$A$5,INDEX(Lieferanten!$B$6:$B$205,MATCH(E409,Lieferanten!$A$6:$A$205,0))),Einstellungen!$A$5))</f>
        <v/>
      </c>
      <c r="M409" s="15">
        <f>IF(C409="","",IF(N409&lt;&gt;"",N409,C409+L409))</f>
        <v/>
      </c>
      <c r="N409" s="10" t="n"/>
      <c r="O409" s="15">
        <f>IF(C409="","",IFERROR(IF(OR(INDEX(Lieferanten!$C$6:$C$205,MATCH(E409,Lieferanten!$A$6:$A$205,0))="",INDEX(Lieferanten!$D$6:$D$205,MATCH(E409,Lieferanten!$A$6:$A$205,0))=""),"",C409+INDEX(Lieferanten!$D$6:$D$205,MATCH(E409,Lieferanten!$A$6:$A$205,0))),""))</f>
        <v/>
      </c>
      <c r="P409" s="14">
        <f>IF(OR(H409="",O409=""),"",ROUND(K409*INDEX(Lieferanten!$C$6:$C$205,MATCH(E409,Lieferanten!$A$6:$A$205,0)),2))</f>
        <v/>
      </c>
      <c r="Q409" s="10" t="n"/>
      <c r="R409" s="12" t="n"/>
      <c r="S409" s="11" t="n"/>
      <c r="T409" s="14">
        <f>IF(H409="","",IF(U409="bezahlt",0,K409-N(R409)))</f>
        <v/>
      </c>
      <c r="U409" s="16">
        <f>IF(H409="","",IF(Q409&lt;&gt;"",IF(OR(R409="",R409&gt;=K409-N(P409)-0.005),"bezahlt","teilbezahlt"),IF(IF(O409="",FALSE,TODAY()&lt;=O409),"Skonto möglich",IF(IF(M409="",FALSE,TODAY()&gt;M409),"überfällig","offen"))))</f>
        <v/>
      </c>
      <c r="V409" s="17">
        <f>IF(H409="","",IF(AND(D409&lt;&gt;"",COUNTIFS(E$7:E$506,E409,D$7:D$506,D409)&gt;1),"doppelt erfasst?",IF(AND(W409="ja",Y409=""),"XML-Datei ablegen",IF(X409&lt;&gt;"ja","Pflichtangaben prüfen",""))))</f>
        <v/>
      </c>
      <c r="W409" s="18" t="n"/>
      <c r="X409" s="18" t="n"/>
      <c r="Y409" s="11" t="n"/>
    </row>
    <row r="410">
      <c r="A410" s="9">
        <f>IF(E410="","",COUNTA(E$7:E410))</f>
        <v/>
      </c>
      <c r="B410" s="10" t="n"/>
      <c r="C410" s="10" t="n"/>
      <c r="D410" s="11" t="n"/>
      <c r="E410" s="11" t="n"/>
      <c r="F410" s="11" t="n"/>
      <c r="G410" s="11" t="n"/>
      <c r="H410" s="12" t="n"/>
      <c r="I410" s="13" t="n"/>
      <c r="J410" s="14">
        <f>IF(H410="","",ROUND(H410*I410,2))</f>
        <v/>
      </c>
      <c r="K410" s="14">
        <f>IF(H410="","",H410+N(J410))</f>
        <v/>
      </c>
      <c r="L410" s="9">
        <f>IF(E410="","",IFERROR(IF(INDEX(Lieferanten!$B$6:$B$205,MATCH(E410,Lieferanten!$A$6:$A$205,0))="",Einstellungen!$A$5,INDEX(Lieferanten!$B$6:$B$205,MATCH(E410,Lieferanten!$A$6:$A$205,0))),Einstellungen!$A$5))</f>
        <v/>
      </c>
      <c r="M410" s="15">
        <f>IF(C410="","",IF(N410&lt;&gt;"",N410,C410+L410))</f>
        <v/>
      </c>
      <c r="N410" s="10" t="n"/>
      <c r="O410" s="15">
        <f>IF(C410="","",IFERROR(IF(OR(INDEX(Lieferanten!$C$6:$C$205,MATCH(E410,Lieferanten!$A$6:$A$205,0))="",INDEX(Lieferanten!$D$6:$D$205,MATCH(E410,Lieferanten!$A$6:$A$205,0))=""),"",C410+INDEX(Lieferanten!$D$6:$D$205,MATCH(E410,Lieferanten!$A$6:$A$205,0))),""))</f>
        <v/>
      </c>
      <c r="P410" s="14">
        <f>IF(OR(H410="",O410=""),"",ROUND(K410*INDEX(Lieferanten!$C$6:$C$205,MATCH(E410,Lieferanten!$A$6:$A$205,0)),2))</f>
        <v/>
      </c>
      <c r="Q410" s="10" t="n"/>
      <c r="R410" s="12" t="n"/>
      <c r="S410" s="11" t="n"/>
      <c r="T410" s="14">
        <f>IF(H410="","",IF(U410="bezahlt",0,K410-N(R410)))</f>
        <v/>
      </c>
      <c r="U410" s="16">
        <f>IF(H410="","",IF(Q410&lt;&gt;"",IF(OR(R410="",R410&gt;=K410-N(P410)-0.005),"bezahlt","teilbezahlt"),IF(IF(O410="",FALSE,TODAY()&lt;=O410),"Skonto möglich",IF(IF(M410="",FALSE,TODAY()&gt;M410),"überfällig","offen"))))</f>
        <v/>
      </c>
      <c r="V410" s="17">
        <f>IF(H410="","",IF(AND(D410&lt;&gt;"",COUNTIFS(E$7:E$506,E410,D$7:D$506,D410)&gt;1),"doppelt erfasst?",IF(AND(W410="ja",Y410=""),"XML-Datei ablegen",IF(X410&lt;&gt;"ja","Pflichtangaben prüfen",""))))</f>
        <v/>
      </c>
      <c r="W410" s="18" t="n"/>
      <c r="X410" s="18" t="n"/>
      <c r="Y410" s="11" t="n"/>
    </row>
    <row r="411">
      <c r="A411" s="9">
        <f>IF(E411="","",COUNTA(E$7:E411))</f>
        <v/>
      </c>
      <c r="B411" s="10" t="n"/>
      <c r="C411" s="10" t="n"/>
      <c r="D411" s="11" t="n"/>
      <c r="E411" s="11" t="n"/>
      <c r="F411" s="11" t="n"/>
      <c r="G411" s="11" t="n"/>
      <c r="H411" s="12" t="n"/>
      <c r="I411" s="13" t="n"/>
      <c r="J411" s="14">
        <f>IF(H411="","",ROUND(H411*I411,2))</f>
        <v/>
      </c>
      <c r="K411" s="14">
        <f>IF(H411="","",H411+N(J411))</f>
        <v/>
      </c>
      <c r="L411" s="9">
        <f>IF(E411="","",IFERROR(IF(INDEX(Lieferanten!$B$6:$B$205,MATCH(E411,Lieferanten!$A$6:$A$205,0))="",Einstellungen!$A$5,INDEX(Lieferanten!$B$6:$B$205,MATCH(E411,Lieferanten!$A$6:$A$205,0))),Einstellungen!$A$5))</f>
        <v/>
      </c>
      <c r="M411" s="15">
        <f>IF(C411="","",IF(N411&lt;&gt;"",N411,C411+L411))</f>
        <v/>
      </c>
      <c r="N411" s="10" t="n"/>
      <c r="O411" s="15">
        <f>IF(C411="","",IFERROR(IF(OR(INDEX(Lieferanten!$C$6:$C$205,MATCH(E411,Lieferanten!$A$6:$A$205,0))="",INDEX(Lieferanten!$D$6:$D$205,MATCH(E411,Lieferanten!$A$6:$A$205,0))=""),"",C411+INDEX(Lieferanten!$D$6:$D$205,MATCH(E411,Lieferanten!$A$6:$A$205,0))),""))</f>
        <v/>
      </c>
      <c r="P411" s="14">
        <f>IF(OR(H411="",O411=""),"",ROUND(K411*INDEX(Lieferanten!$C$6:$C$205,MATCH(E411,Lieferanten!$A$6:$A$205,0)),2))</f>
        <v/>
      </c>
      <c r="Q411" s="10" t="n"/>
      <c r="R411" s="12" t="n"/>
      <c r="S411" s="11" t="n"/>
      <c r="T411" s="14">
        <f>IF(H411="","",IF(U411="bezahlt",0,K411-N(R411)))</f>
        <v/>
      </c>
      <c r="U411" s="16">
        <f>IF(H411="","",IF(Q411&lt;&gt;"",IF(OR(R411="",R411&gt;=K411-N(P411)-0.005),"bezahlt","teilbezahlt"),IF(IF(O411="",FALSE,TODAY()&lt;=O411),"Skonto möglich",IF(IF(M411="",FALSE,TODAY()&gt;M411),"überfällig","offen"))))</f>
        <v/>
      </c>
      <c r="V411" s="17">
        <f>IF(H411="","",IF(AND(D411&lt;&gt;"",COUNTIFS(E$7:E$506,E411,D$7:D$506,D411)&gt;1),"doppelt erfasst?",IF(AND(W411="ja",Y411=""),"XML-Datei ablegen",IF(X411&lt;&gt;"ja","Pflichtangaben prüfen",""))))</f>
        <v/>
      </c>
      <c r="W411" s="18" t="n"/>
      <c r="X411" s="18" t="n"/>
      <c r="Y411" s="11" t="n"/>
    </row>
    <row r="412">
      <c r="A412" s="9">
        <f>IF(E412="","",COUNTA(E$7:E412))</f>
        <v/>
      </c>
      <c r="B412" s="10" t="n"/>
      <c r="C412" s="10" t="n"/>
      <c r="D412" s="11" t="n"/>
      <c r="E412" s="11" t="n"/>
      <c r="F412" s="11" t="n"/>
      <c r="G412" s="11" t="n"/>
      <c r="H412" s="12" t="n"/>
      <c r="I412" s="13" t="n"/>
      <c r="J412" s="14">
        <f>IF(H412="","",ROUND(H412*I412,2))</f>
        <v/>
      </c>
      <c r="K412" s="14">
        <f>IF(H412="","",H412+N(J412))</f>
        <v/>
      </c>
      <c r="L412" s="9">
        <f>IF(E412="","",IFERROR(IF(INDEX(Lieferanten!$B$6:$B$205,MATCH(E412,Lieferanten!$A$6:$A$205,0))="",Einstellungen!$A$5,INDEX(Lieferanten!$B$6:$B$205,MATCH(E412,Lieferanten!$A$6:$A$205,0))),Einstellungen!$A$5))</f>
        <v/>
      </c>
      <c r="M412" s="15">
        <f>IF(C412="","",IF(N412&lt;&gt;"",N412,C412+L412))</f>
        <v/>
      </c>
      <c r="N412" s="10" t="n"/>
      <c r="O412" s="15">
        <f>IF(C412="","",IFERROR(IF(OR(INDEX(Lieferanten!$C$6:$C$205,MATCH(E412,Lieferanten!$A$6:$A$205,0))="",INDEX(Lieferanten!$D$6:$D$205,MATCH(E412,Lieferanten!$A$6:$A$205,0))=""),"",C412+INDEX(Lieferanten!$D$6:$D$205,MATCH(E412,Lieferanten!$A$6:$A$205,0))),""))</f>
        <v/>
      </c>
      <c r="P412" s="14">
        <f>IF(OR(H412="",O412=""),"",ROUND(K412*INDEX(Lieferanten!$C$6:$C$205,MATCH(E412,Lieferanten!$A$6:$A$205,0)),2))</f>
        <v/>
      </c>
      <c r="Q412" s="10" t="n"/>
      <c r="R412" s="12" t="n"/>
      <c r="S412" s="11" t="n"/>
      <c r="T412" s="14">
        <f>IF(H412="","",IF(U412="bezahlt",0,K412-N(R412)))</f>
        <v/>
      </c>
      <c r="U412" s="16">
        <f>IF(H412="","",IF(Q412&lt;&gt;"",IF(OR(R412="",R412&gt;=K412-N(P412)-0.005),"bezahlt","teilbezahlt"),IF(IF(O412="",FALSE,TODAY()&lt;=O412),"Skonto möglich",IF(IF(M412="",FALSE,TODAY()&gt;M412),"überfällig","offen"))))</f>
        <v/>
      </c>
      <c r="V412" s="17">
        <f>IF(H412="","",IF(AND(D412&lt;&gt;"",COUNTIFS(E$7:E$506,E412,D$7:D$506,D412)&gt;1),"doppelt erfasst?",IF(AND(W412="ja",Y412=""),"XML-Datei ablegen",IF(X412&lt;&gt;"ja","Pflichtangaben prüfen",""))))</f>
        <v/>
      </c>
      <c r="W412" s="18" t="n"/>
      <c r="X412" s="18" t="n"/>
      <c r="Y412" s="11" t="n"/>
    </row>
    <row r="413">
      <c r="A413" s="9">
        <f>IF(E413="","",COUNTA(E$7:E413))</f>
        <v/>
      </c>
      <c r="B413" s="10" t="n"/>
      <c r="C413" s="10" t="n"/>
      <c r="D413" s="11" t="n"/>
      <c r="E413" s="11" t="n"/>
      <c r="F413" s="11" t="n"/>
      <c r="G413" s="11" t="n"/>
      <c r="H413" s="12" t="n"/>
      <c r="I413" s="13" t="n"/>
      <c r="J413" s="14">
        <f>IF(H413="","",ROUND(H413*I413,2))</f>
        <v/>
      </c>
      <c r="K413" s="14">
        <f>IF(H413="","",H413+N(J413))</f>
        <v/>
      </c>
      <c r="L413" s="9">
        <f>IF(E413="","",IFERROR(IF(INDEX(Lieferanten!$B$6:$B$205,MATCH(E413,Lieferanten!$A$6:$A$205,0))="",Einstellungen!$A$5,INDEX(Lieferanten!$B$6:$B$205,MATCH(E413,Lieferanten!$A$6:$A$205,0))),Einstellungen!$A$5))</f>
        <v/>
      </c>
      <c r="M413" s="15">
        <f>IF(C413="","",IF(N413&lt;&gt;"",N413,C413+L413))</f>
        <v/>
      </c>
      <c r="N413" s="10" t="n"/>
      <c r="O413" s="15">
        <f>IF(C413="","",IFERROR(IF(OR(INDEX(Lieferanten!$C$6:$C$205,MATCH(E413,Lieferanten!$A$6:$A$205,0))="",INDEX(Lieferanten!$D$6:$D$205,MATCH(E413,Lieferanten!$A$6:$A$205,0))=""),"",C413+INDEX(Lieferanten!$D$6:$D$205,MATCH(E413,Lieferanten!$A$6:$A$205,0))),""))</f>
        <v/>
      </c>
      <c r="P413" s="14">
        <f>IF(OR(H413="",O413=""),"",ROUND(K413*INDEX(Lieferanten!$C$6:$C$205,MATCH(E413,Lieferanten!$A$6:$A$205,0)),2))</f>
        <v/>
      </c>
      <c r="Q413" s="10" t="n"/>
      <c r="R413" s="12" t="n"/>
      <c r="S413" s="11" t="n"/>
      <c r="T413" s="14">
        <f>IF(H413="","",IF(U413="bezahlt",0,K413-N(R413)))</f>
        <v/>
      </c>
      <c r="U413" s="16">
        <f>IF(H413="","",IF(Q413&lt;&gt;"",IF(OR(R413="",R413&gt;=K413-N(P413)-0.005),"bezahlt","teilbezahlt"),IF(IF(O413="",FALSE,TODAY()&lt;=O413),"Skonto möglich",IF(IF(M413="",FALSE,TODAY()&gt;M413),"überfällig","offen"))))</f>
        <v/>
      </c>
      <c r="V413" s="17">
        <f>IF(H413="","",IF(AND(D413&lt;&gt;"",COUNTIFS(E$7:E$506,E413,D$7:D$506,D413)&gt;1),"doppelt erfasst?",IF(AND(W413="ja",Y413=""),"XML-Datei ablegen",IF(X413&lt;&gt;"ja","Pflichtangaben prüfen",""))))</f>
        <v/>
      </c>
      <c r="W413" s="18" t="n"/>
      <c r="X413" s="18" t="n"/>
      <c r="Y413" s="11" t="n"/>
    </row>
    <row r="414">
      <c r="A414" s="9">
        <f>IF(E414="","",COUNTA(E$7:E414))</f>
        <v/>
      </c>
      <c r="B414" s="10" t="n"/>
      <c r="C414" s="10" t="n"/>
      <c r="D414" s="11" t="n"/>
      <c r="E414" s="11" t="n"/>
      <c r="F414" s="11" t="n"/>
      <c r="G414" s="11" t="n"/>
      <c r="H414" s="12" t="n"/>
      <c r="I414" s="13" t="n"/>
      <c r="J414" s="14">
        <f>IF(H414="","",ROUND(H414*I414,2))</f>
        <v/>
      </c>
      <c r="K414" s="14">
        <f>IF(H414="","",H414+N(J414))</f>
        <v/>
      </c>
      <c r="L414" s="9">
        <f>IF(E414="","",IFERROR(IF(INDEX(Lieferanten!$B$6:$B$205,MATCH(E414,Lieferanten!$A$6:$A$205,0))="",Einstellungen!$A$5,INDEX(Lieferanten!$B$6:$B$205,MATCH(E414,Lieferanten!$A$6:$A$205,0))),Einstellungen!$A$5))</f>
        <v/>
      </c>
      <c r="M414" s="15">
        <f>IF(C414="","",IF(N414&lt;&gt;"",N414,C414+L414))</f>
        <v/>
      </c>
      <c r="N414" s="10" t="n"/>
      <c r="O414" s="15">
        <f>IF(C414="","",IFERROR(IF(OR(INDEX(Lieferanten!$C$6:$C$205,MATCH(E414,Lieferanten!$A$6:$A$205,0))="",INDEX(Lieferanten!$D$6:$D$205,MATCH(E414,Lieferanten!$A$6:$A$205,0))=""),"",C414+INDEX(Lieferanten!$D$6:$D$205,MATCH(E414,Lieferanten!$A$6:$A$205,0))),""))</f>
        <v/>
      </c>
      <c r="P414" s="14">
        <f>IF(OR(H414="",O414=""),"",ROUND(K414*INDEX(Lieferanten!$C$6:$C$205,MATCH(E414,Lieferanten!$A$6:$A$205,0)),2))</f>
        <v/>
      </c>
      <c r="Q414" s="10" t="n"/>
      <c r="R414" s="12" t="n"/>
      <c r="S414" s="11" t="n"/>
      <c r="T414" s="14">
        <f>IF(H414="","",IF(U414="bezahlt",0,K414-N(R414)))</f>
        <v/>
      </c>
      <c r="U414" s="16">
        <f>IF(H414="","",IF(Q414&lt;&gt;"",IF(OR(R414="",R414&gt;=K414-N(P414)-0.005),"bezahlt","teilbezahlt"),IF(IF(O414="",FALSE,TODAY()&lt;=O414),"Skonto möglich",IF(IF(M414="",FALSE,TODAY()&gt;M414),"überfällig","offen"))))</f>
        <v/>
      </c>
      <c r="V414" s="17">
        <f>IF(H414="","",IF(AND(D414&lt;&gt;"",COUNTIFS(E$7:E$506,E414,D$7:D$506,D414)&gt;1),"doppelt erfasst?",IF(AND(W414="ja",Y414=""),"XML-Datei ablegen",IF(X414&lt;&gt;"ja","Pflichtangaben prüfen",""))))</f>
        <v/>
      </c>
      <c r="W414" s="18" t="n"/>
      <c r="X414" s="18" t="n"/>
      <c r="Y414" s="11" t="n"/>
    </row>
    <row r="415">
      <c r="A415" s="9">
        <f>IF(E415="","",COUNTA(E$7:E415))</f>
        <v/>
      </c>
      <c r="B415" s="10" t="n"/>
      <c r="C415" s="10" t="n"/>
      <c r="D415" s="11" t="n"/>
      <c r="E415" s="11" t="n"/>
      <c r="F415" s="11" t="n"/>
      <c r="G415" s="11" t="n"/>
      <c r="H415" s="12" t="n"/>
      <c r="I415" s="13" t="n"/>
      <c r="J415" s="14">
        <f>IF(H415="","",ROUND(H415*I415,2))</f>
        <v/>
      </c>
      <c r="K415" s="14">
        <f>IF(H415="","",H415+N(J415))</f>
        <v/>
      </c>
      <c r="L415" s="9">
        <f>IF(E415="","",IFERROR(IF(INDEX(Lieferanten!$B$6:$B$205,MATCH(E415,Lieferanten!$A$6:$A$205,0))="",Einstellungen!$A$5,INDEX(Lieferanten!$B$6:$B$205,MATCH(E415,Lieferanten!$A$6:$A$205,0))),Einstellungen!$A$5))</f>
        <v/>
      </c>
      <c r="M415" s="15">
        <f>IF(C415="","",IF(N415&lt;&gt;"",N415,C415+L415))</f>
        <v/>
      </c>
      <c r="N415" s="10" t="n"/>
      <c r="O415" s="15">
        <f>IF(C415="","",IFERROR(IF(OR(INDEX(Lieferanten!$C$6:$C$205,MATCH(E415,Lieferanten!$A$6:$A$205,0))="",INDEX(Lieferanten!$D$6:$D$205,MATCH(E415,Lieferanten!$A$6:$A$205,0))=""),"",C415+INDEX(Lieferanten!$D$6:$D$205,MATCH(E415,Lieferanten!$A$6:$A$205,0))),""))</f>
        <v/>
      </c>
      <c r="P415" s="14">
        <f>IF(OR(H415="",O415=""),"",ROUND(K415*INDEX(Lieferanten!$C$6:$C$205,MATCH(E415,Lieferanten!$A$6:$A$205,0)),2))</f>
        <v/>
      </c>
      <c r="Q415" s="10" t="n"/>
      <c r="R415" s="12" t="n"/>
      <c r="S415" s="11" t="n"/>
      <c r="T415" s="14">
        <f>IF(H415="","",IF(U415="bezahlt",0,K415-N(R415)))</f>
        <v/>
      </c>
      <c r="U415" s="16">
        <f>IF(H415="","",IF(Q415&lt;&gt;"",IF(OR(R415="",R415&gt;=K415-N(P415)-0.005),"bezahlt","teilbezahlt"),IF(IF(O415="",FALSE,TODAY()&lt;=O415),"Skonto möglich",IF(IF(M415="",FALSE,TODAY()&gt;M415),"überfällig","offen"))))</f>
        <v/>
      </c>
      <c r="V415" s="17">
        <f>IF(H415="","",IF(AND(D415&lt;&gt;"",COUNTIFS(E$7:E$506,E415,D$7:D$506,D415)&gt;1),"doppelt erfasst?",IF(AND(W415="ja",Y415=""),"XML-Datei ablegen",IF(X415&lt;&gt;"ja","Pflichtangaben prüfen",""))))</f>
        <v/>
      </c>
      <c r="W415" s="18" t="n"/>
      <c r="X415" s="18" t="n"/>
      <c r="Y415" s="11" t="n"/>
    </row>
    <row r="416">
      <c r="A416" s="9">
        <f>IF(E416="","",COUNTA(E$7:E416))</f>
        <v/>
      </c>
      <c r="B416" s="10" t="n"/>
      <c r="C416" s="10" t="n"/>
      <c r="D416" s="11" t="n"/>
      <c r="E416" s="11" t="n"/>
      <c r="F416" s="11" t="n"/>
      <c r="G416" s="11" t="n"/>
      <c r="H416" s="12" t="n"/>
      <c r="I416" s="13" t="n"/>
      <c r="J416" s="14">
        <f>IF(H416="","",ROUND(H416*I416,2))</f>
        <v/>
      </c>
      <c r="K416" s="14">
        <f>IF(H416="","",H416+N(J416))</f>
        <v/>
      </c>
      <c r="L416" s="9">
        <f>IF(E416="","",IFERROR(IF(INDEX(Lieferanten!$B$6:$B$205,MATCH(E416,Lieferanten!$A$6:$A$205,0))="",Einstellungen!$A$5,INDEX(Lieferanten!$B$6:$B$205,MATCH(E416,Lieferanten!$A$6:$A$205,0))),Einstellungen!$A$5))</f>
        <v/>
      </c>
      <c r="M416" s="15">
        <f>IF(C416="","",IF(N416&lt;&gt;"",N416,C416+L416))</f>
        <v/>
      </c>
      <c r="N416" s="10" t="n"/>
      <c r="O416" s="15">
        <f>IF(C416="","",IFERROR(IF(OR(INDEX(Lieferanten!$C$6:$C$205,MATCH(E416,Lieferanten!$A$6:$A$205,0))="",INDEX(Lieferanten!$D$6:$D$205,MATCH(E416,Lieferanten!$A$6:$A$205,0))=""),"",C416+INDEX(Lieferanten!$D$6:$D$205,MATCH(E416,Lieferanten!$A$6:$A$205,0))),""))</f>
        <v/>
      </c>
      <c r="P416" s="14">
        <f>IF(OR(H416="",O416=""),"",ROUND(K416*INDEX(Lieferanten!$C$6:$C$205,MATCH(E416,Lieferanten!$A$6:$A$205,0)),2))</f>
        <v/>
      </c>
      <c r="Q416" s="10" t="n"/>
      <c r="R416" s="12" t="n"/>
      <c r="S416" s="11" t="n"/>
      <c r="T416" s="14">
        <f>IF(H416="","",IF(U416="bezahlt",0,K416-N(R416)))</f>
        <v/>
      </c>
      <c r="U416" s="16">
        <f>IF(H416="","",IF(Q416&lt;&gt;"",IF(OR(R416="",R416&gt;=K416-N(P416)-0.005),"bezahlt","teilbezahlt"),IF(IF(O416="",FALSE,TODAY()&lt;=O416),"Skonto möglich",IF(IF(M416="",FALSE,TODAY()&gt;M416),"überfällig","offen"))))</f>
        <v/>
      </c>
      <c r="V416" s="17">
        <f>IF(H416="","",IF(AND(D416&lt;&gt;"",COUNTIFS(E$7:E$506,E416,D$7:D$506,D416)&gt;1),"doppelt erfasst?",IF(AND(W416="ja",Y416=""),"XML-Datei ablegen",IF(X416&lt;&gt;"ja","Pflichtangaben prüfen",""))))</f>
        <v/>
      </c>
      <c r="W416" s="18" t="n"/>
      <c r="X416" s="18" t="n"/>
      <c r="Y416" s="11" t="n"/>
    </row>
    <row r="417">
      <c r="A417" s="9">
        <f>IF(E417="","",COUNTA(E$7:E417))</f>
        <v/>
      </c>
      <c r="B417" s="10" t="n"/>
      <c r="C417" s="10" t="n"/>
      <c r="D417" s="11" t="n"/>
      <c r="E417" s="11" t="n"/>
      <c r="F417" s="11" t="n"/>
      <c r="G417" s="11" t="n"/>
      <c r="H417" s="12" t="n"/>
      <c r="I417" s="13" t="n"/>
      <c r="J417" s="14">
        <f>IF(H417="","",ROUND(H417*I417,2))</f>
        <v/>
      </c>
      <c r="K417" s="14">
        <f>IF(H417="","",H417+N(J417))</f>
        <v/>
      </c>
      <c r="L417" s="9">
        <f>IF(E417="","",IFERROR(IF(INDEX(Lieferanten!$B$6:$B$205,MATCH(E417,Lieferanten!$A$6:$A$205,0))="",Einstellungen!$A$5,INDEX(Lieferanten!$B$6:$B$205,MATCH(E417,Lieferanten!$A$6:$A$205,0))),Einstellungen!$A$5))</f>
        <v/>
      </c>
      <c r="M417" s="15">
        <f>IF(C417="","",IF(N417&lt;&gt;"",N417,C417+L417))</f>
        <v/>
      </c>
      <c r="N417" s="10" t="n"/>
      <c r="O417" s="15">
        <f>IF(C417="","",IFERROR(IF(OR(INDEX(Lieferanten!$C$6:$C$205,MATCH(E417,Lieferanten!$A$6:$A$205,0))="",INDEX(Lieferanten!$D$6:$D$205,MATCH(E417,Lieferanten!$A$6:$A$205,0))=""),"",C417+INDEX(Lieferanten!$D$6:$D$205,MATCH(E417,Lieferanten!$A$6:$A$205,0))),""))</f>
        <v/>
      </c>
      <c r="P417" s="14">
        <f>IF(OR(H417="",O417=""),"",ROUND(K417*INDEX(Lieferanten!$C$6:$C$205,MATCH(E417,Lieferanten!$A$6:$A$205,0)),2))</f>
        <v/>
      </c>
      <c r="Q417" s="10" t="n"/>
      <c r="R417" s="12" t="n"/>
      <c r="S417" s="11" t="n"/>
      <c r="T417" s="14">
        <f>IF(H417="","",IF(U417="bezahlt",0,K417-N(R417)))</f>
        <v/>
      </c>
      <c r="U417" s="16">
        <f>IF(H417="","",IF(Q417&lt;&gt;"",IF(OR(R417="",R417&gt;=K417-N(P417)-0.005),"bezahlt","teilbezahlt"),IF(IF(O417="",FALSE,TODAY()&lt;=O417),"Skonto möglich",IF(IF(M417="",FALSE,TODAY()&gt;M417),"überfällig","offen"))))</f>
        <v/>
      </c>
      <c r="V417" s="17">
        <f>IF(H417="","",IF(AND(D417&lt;&gt;"",COUNTIFS(E$7:E$506,E417,D$7:D$506,D417)&gt;1),"doppelt erfasst?",IF(AND(W417="ja",Y417=""),"XML-Datei ablegen",IF(X417&lt;&gt;"ja","Pflichtangaben prüfen",""))))</f>
        <v/>
      </c>
      <c r="W417" s="18" t="n"/>
      <c r="X417" s="18" t="n"/>
      <c r="Y417" s="11" t="n"/>
    </row>
    <row r="418">
      <c r="A418" s="9">
        <f>IF(E418="","",COUNTA(E$7:E418))</f>
        <v/>
      </c>
      <c r="B418" s="10" t="n"/>
      <c r="C418" s="10" t="n"/>
      <c r="D418" s="11" t="n"/>
      <c r="E418" s="11" t="n"/>
      <c r="F418" s="11" t="n"/>
      <c r="G418" s="11" t="n"/>
      <c r="H418" s="12" t="n"/>
      <c r="I418" s="13" t="n"/>
      <c r="J418" s="14">
        <f>IF(H418="","",ROUND(H418*I418,2))</f>
        <v/>
      </c>
      <c r="K418" s="14">
        <f>IF(H418="","",H418+N(J418))</f>
        <v/>
      </c>
      <c r="L418" s="9">
        <f>IF(E418="","",IFERROR(IF(INDEX(Lieferanten!$B$6:$B$205,MATCH(E418,Lieferanten!$A$6:$A$205,0))="",Einstellungen!$A$5,INDEX(Lieferanten!$B$6:$B$205,MATCH(E418,Lieferanten!$A$6:$A$205,0))),Einstellungen!$A$5))</f>
        <v/>
      </c>
      <c r="M418" s="15">
        <f>IF(C418="","",IF(N418&lt;&gt;"",N418,C418+L418))</f>
        <v/>
      </c>
      <c r="N418" s="10" t="n"/>
      <c r="O418" s="15">
        <f>IF(C418="","",IFERROR(IF(OR(INDEX(Lieferanten!$C$6:$C$205,MATCH(E418,Lieferanten!$A$6:$A$205,0))="",INDEX(Lieferanten!$D$6:$D$205,MATCH(E418,Lieferanten!$A$6:$A$205,0))=""),"",C418+INDEX(Lieferanten!$D$6:$D$205,MATCH(E418,Lieferanten!$A$6:$A$205,0))),""))</f>
        <v/>
      </c>
      <c r="P418" s="14">
        <f>IF(OR(H418="",O418=""),"",ROUND(K418*INDEX(Lieferanten!$C$6:$C$205,MATCH(E418,Lieferanten!$A$6:$A$205,0)),2))</f>
        <v/>
      </c>
      <c r="Q418" s="10" t="n"/>
      <c r="R418" s="12" t="n"/>
      <c r="S418" s="11" t="n"/>
      <c r="T418" s="14">
        <f>IF(H418="","",IF(U418="bezahlt",0,K418-N(R418)))</f>
        <v/>
      </c>
      <c r="U418" s="16">
        <f>IF(H418="","",IF(Q418&lt;&gt;"",IF(OR(R418="",R418&gt;=K418-N(P418)-0.005),"bezahlt","teilbezahlt"),IF(IF(O418="",FALSE,TODAY()&lt;=O418),"Skonto möglich",IF(IF(M418="",FALSE,TODAY()&gt;M418),"überfällig","offen"))))</f>
        <v/>
      </c>
      <c r="V418" s="17">
        <f>IF(H418="","",IF(AND(D418&lt;&gt;"",COUNTIFS(E$7:E$506,E418,D$7:D$506,D418)&gt;1),"doppelt erfasst?",IF(AND(W418="ja",Y418=""),"XML-Datei ablegen",IF(X418&lt;&gt;"ja","Pflichtangaben prüfen",""))))</f>
        <v/>
      </c>
      <c r="W418" s="18" t="n"/>
      <c r="X418" s="18" t="n"/>
      <c r="Y418" s="11" t="n"/>
    </row>
    <row r="419">
      <c r="A419" s="9">
        <f>IF(E419="","",COUNTA(E$7:E419))</f>
        <v/>
      </c>
      <c r="B419" s="10" t="n"/>
      <c r="C419" s="10" t="n"/>
      <c r="D419" s="11" t="n"/>
      <c r="E419" s="11" t="n"/>
      <c r="F419" s="11" t="n"/>
      <c r="G419" s="11" t="n"/>
      <c r="H419" s="12" t="n"/>
      <c r="I419" s="13" t="n"/>
      <c r="J419" s="14">
        <f>IF(H419="","",ROUND(H419*I419,2))</f>
        <v/>
      </c>
      <c r="K419" s="14">
        <f>IF(H419="","",H419+N(J419))</f>
        <v/>
      </c>
      <c r="L419" s="9">
        <f>IF(E419="","",IFERROR(IF(INDEX(Lieferanten!$B$6:$B$205,MATCH(E419,Lieferanten!$A$6:$A$205,0))="",Einstellungen!$A$5,INDEX(Lieferanten!$B$6:$B$205,MATCH(E419,Lieferanten!$A$6:$A$205,0))),Einstellungen!$A$5))</f>
        <v/>
      </c>
      <c r="M419" s="15">
        <f>IF(C419="","",IF(N419&lt;&gt;"",N419,C419+L419))</f>
        <v/>
      </c>
      <c r="N419" s="10" t="n"/>
      <c r="O419" s="15">
        <f>IF(C419="","",IFERROR(IF(OR(INDEX(Lieferanten!$C$6:$C$205,MATCH(E419,Lieferanten!$A$6:$A$205,0))="",INDEX(Lieferanten!$D$6:$D$205,MATCH(E419,Lieferanten!$A$6:$A$205,0))=""),"",C419+INDEX(Lieferanten!$D$6:$D$205,MATCH(E419,Lieferanten!$A$6:$A$205,0))),""))</f>
        <v/>
      </c>
      <c r="P419" s="14">
        <f>IF(OR(H419="",O419=""),"",ROUND(K419*INDEX(Lieferanten!$C$6:$C$205,MATCH(E419,Lieferanten!$A$6:$A$205,0)),2))</f>
        <v/>
      </c>
      <c r="Q419" s="10" t="n"/>
      <c r="R419" s="12" t="n"/>
      <c r="S419" s="11" t="n"/>
      <c r="T419" s="14">
        <f>IF(H419="","",IF(U419="bezahlt",0,K419-N(R419)))</f>
        <v/>
      </c>
      <c r="U419" s="16">
        <f>IF(H419="","",IF(Q419&lt;&gt;"",IF(OR(R419="",R419&gt;=K419-N(P419)-0.005),"bezahlt","teilbezahlt"),IF(IF(O419="",FALSE,TODAY()&lt;=O419),"Skonto möglich",IF(IF(M419="",FALSE,TODAY()&gt;M419),"überfällig","offen"))))</f>
        <v/>
      </c>
      <c r="V419" s="17">
        <f>IF(H419="","",IF(AND(D419&lt;&gt;"",COUNTIFS(E$7:E$506,E419,D$7:D$506,D419)&gt;1),"doppelt erfasst?",IF(AND(W419="ja",Y419=""),"XML-Datei ablegen",IF(X419&lt;&gt;"ja","Pflichtangaben prüfen",""))))</f>
        <v/>
      </c>
      <c r="W419" s="18" t="n"/>
      <c r="X419" s="18" t="n"/>
      <c r="Y419" s="11" t="n"/>
    </row>
    <row r="420">
      <c r="A420" s="9">
        <f>IF(E420="","",COUNTA(E$7:E420))</f>
        <v/>
      </c>
      <c r="B420" s="10" t="n"/>
      <c r="C420" s="10" t="n"/>
      <c r="D420" s="11" t="n"/>
      <c r="E420" s="11" t="n"/>
      <c r="F420" s="11" t="n"/>
      <c r="G420" s="11" t="n"/>
      <c r="H420" s="12" t="n"/>
      <c r="I420" s="13" t="n"/>
      <c r="J420" s="14">
        <f>IF(H420="","",ROUND(H420*I420,2))</f>
        <v/>
      </c>
      <c r="K420" s="14">
        <f>IF(H420="","",H420+N(J420))</f>
        <v/>
      </c>
      <c r="L420" s="9">
        <f>IF(E420="","",IFERROR(IF(INDEX(Lieferanten!$B$6:$B$205,MATCH(E420,Lieferanten!$A$6:$A$205,0))="",Einstellungen!$A$5,INDEX(Lieferanten!$B$6:$B$205,MATCH(E420,Lieferanten!$A$6:$A$205,0))),Einstellungen!$A$5))</f>
        <v/>
      </c>
      <c r="M420" s="15">
        <f>IF(C420="","",IF(N420&lt;&gt;"",N420,C420+L420))</f>
        <v/>
      </c>
      <c r="N420" s="10" t="n"/>
      <c r="O420" s="15">
        <f>IF(C420="","",IFERROR(IF(OR(INDEX(Lieferanten!$C$6:$C$205,MATCH(E420,Lieferanten!$A$6:$A$205,0))="",INDEX(Lieferanten!$D$6:$D$205,MATCH(E420,Lieferanten!$A$6:$A$205,0))=""),"",C420+INDEX(Lieferanten!$D$6:$D$205,MATCH(E420,Lieferanten!$A$6:$A$205,0))),""))</f>
        <v/>
      </c>
      <c r="P420" s="14">
        <f>IF(OR(H420="",O420=""),"",ROUND(K420*INDEX(Lieferanten!$C$6:$C$205,MATCH(E420,Lieferanten!$A$6:$A$205,0)),2))</f>
        <v/>
      </c>
      <c r="Q420" s="10" t="n"/>
      <c r="R420" s="12" t="n"/>
      <c r="S420" s="11" t="n"/>
      <c r="T420" s="14">
        <f>IF(H420="","",IF(U420="bezahlt",0,K420-N(R420)))</f>
        <v/>
      </c>
      <c r="U420" s="16">
        <f>IF(H420="","",IF(Q420&lt;&gt;"",IF(OR(R420="",R420&gt;=K420-N(P420)-0.005),"bezahlt","teilbezahlt"),IF(IF(O420="",FALSE,TODAY()&lt;=O420),"Skonto möglich",IF(IF(M420="",FALSE,TODAY()&gt;M420),"überfällig","offen"))))</f>
        <v/>
      </c>
      <c r="V420" s="17">
        <f>IF(H420="","",IF(AND(D420&lt;&gt;"",COUNTIFS(E$7:E$506,E420,D$7:D$506,D420)&gt;1),"doppelt erfasst?",IF(AND(W420="ja",Y420=""),"XML-Datei ablegen",IF(X420&lt;&gt;"ja","Pflichtangaben prüfen",""))))</f>
        <v/>
      </c>
      <c r="W420" s="18" t="n"/>
      <c r="X420" s="18" t="n"/>
      <c r="Y420" s="11" t="n"/>
    </row>
    <row r="421">
      <c r="A421" s="9">
        <f>IF(E421="","",COUNTA(E$7:E421))</f>
        <v/>
      </c>
      <c r="B421" s="10" t="n"/>
      <c r="C421" s="10" t="n"/>
      <c r="D421" s="11" t="n"/>
      <c r="E421" s="11" t="n"/>
      <c r="F421" s="11" t="n"/>
      <c r="G421" s="11" t="n"/>
      <c r="H421" s="12" t="n"/>
      <c r="I421" s="13" t="n"/>
      <c r="J421" s="14">
        <f>IF(H421="","",ROUND(H421*I421,2))</f>
        <v/>
      </c>
      <c r="K421" s="14">
        <f>IF(H421="","",H421+N(J421))</f>
        <v/>
      </c>
      <c r="L421" s="9">
        <f>IF(E421="","",IFERROR(IF(INDEX(Lieferanten!$B$6:$B$205,MATCH(E421,Lieferanten!$A$6:$A$205,0))="",Einstellungen!$A$5,INDEX(Lieferanten!$B$6:$B$205,MATCH(E421,Lieferanten!$A$6:$A$205,0))),Einstellungen!$A$5))</f>
        <v/>
      </c>
      <c r="M421" s="15">
        <f>IF(C421="","",IF(N421&lt;&gt;"",N421,C421+L421))</f>
        <v/>
      </c>
      <c r="N421" s="10" t="n"/>
      <c r="O421" s="15">
        <f>IF(C421="","",IFERROR(IF(OR(INDEX(Lieferanten!$C$6:$C$205,MATCH(E421,Lieferanten!$A$6:$A$205,0))="",INDEX(Lieferanten!$D$6:$D$205,MATCH(E421,Lieferanten!$A$6:$A$205,0))=""),"",C421+INDEX(Lieferanten!$D$6:$D$205,MATCH(E421,Lieferanten!$A$6:$A$205,0))),""))</f>
        <v/>
      </c>
      <c r="P421" s="14">
        <f>IF(OR(H421="",O421=""),"",ROUND(K421*INDEX(Lieferanten!$C$6:$C$205,MATCH(E421,Lieferanten!$A$6:$A$205,0)),2))</f>
        <v/>
      </c>
      <c r="Q421" s="10" t="n"/>
      <c r="R421" s="12" t="n"/>
      <c r="S421" s="11" t="n"/>
      <c r="T421" s="14">
        <f>IF(H421="","",IF(U421="bezahlt",0,K421-N(R421)))</f>
        <v/>
      </c>
      <c r="U421" s="16">
        <f>IF(H421="","",IF(Q421&lt;&gt;"",IF(OR(R421="",R421&gt;=K421-N(P421)-0.005),"bezahlt","teilbezahlt"),IF(IF(O421="",FALSE,TODAY()&lt;=O421),"Skonto möglich",IF(IF(M421="",FALSE,TODAY()&gt;M421),"überfällig","offen"))))</f>
        <v/>
      </c>
      <c r="V421" s="17">
        <f>IF(H421="","",IF(AND(D421&lt;&gt;"",COUNTIFS(E$7:E$506,E421,D$7:D$506,D421)&gt;1),"doppelt erfasst?",IF(AND(W421="ja",Y421=""),"XML-Datei ablegen",IF(X421&lt;&gt;"ja","Pflichtangaben prüfen",""))))</f>
        <v/>
      </c>
      <c r="W421" s="18" t="n"/>
      <c r="X421" s="18" t="n"/>
      <c r="Y421" s="11" t="n"/>
    </row>
    <row r="422">
      <c r="A422" s="9">
        <f>IF(E422="","",COUNTA(E$7:E422))</f>
        <v/>
      </c>
      <c r="B422" s="10" t="n"/>
      <c r="C422" s="10" t="n"/>
      <c r="D422" s="11" t="n"/>
      <c r="E422" s="11" t="n"/>
      <c r="F422" s="11" t="n"/>
      <c r="G422" s="11" t="n"/>
      <c r="H422" s="12" t="n"/>
      <c r="I422" s="13" t="n"/>
      <c r="J422" s="14">
        <f>IF(H422="","",ROUND(H422*I422,2))</f>
        <v/>
      </c>
      <c r="K422" s="14">
        <f>IF(H422="","",H422+N(J422))</f>
        <v/>
      </c>
      <c r="L422" s="9">
        <f>IF(E422="","",IFERROR(IF(INDEX(Lieferanten!$B$6:$B$205,MATCH(E422,Lieferanten!$A$6:$A$205,0))="",Einstellungen!$A$5,INDEX(Lieferanten!$B$6:$B$205,MATCH(E422,Lieferanten!$A$6:$A$205,0))),Einstellungen!$A$5))</f>
        <v/>
      </c>
      <c r="M422" s="15">
        <f>IF(C422="","",IF(N422&lt;&gt;"",N422,C422+L422))</f>
        <v/>
      </c>
      <c r="N422" s="10" t="n"/>
      <c r="O422" s="15">
        <f>IF(C422="","",IFERROR(IF(OR(INDEX(Lieferanten!$C$6:$C$205,MATCH(E422,Lieferanten!$A$6:$A$205,0))="",INDEX(Lieferanten!$D$6:$D$205,MATCH(E422,Lieferanten!$A$6:$A$205,0))=""),"",C422+INDEX(Lieferanten!$D$6:$D$205,MATCH(E422,Lieferanten!$A$6:$A$205,0))),""))</f>
        <v/>
      </c>
      <c r="P422" s="14">
        <f>IF(OR(H422="",O422=""),"",ROUND(K422*INDEX(Lieferanten!$C$6:$C$205,MATCH(E422,Lieferanten!$A$6:$A$205,0)),2))</f>
        <v/>
      </c>
      <c r="Q422" s="10" t="n"/>
      <c r="R422" s="12" t="n"/>
      <c r="S422" s="11" t="n"/>
      <c r="T422" s="14">
        <f>IF(H422="","",IF(U422="bezahlt",0,K422-N(R422)))</f>
        <v/>
      </c>
      <c r="U422" s="16">
        <f>IF(H422="","",IF(Q422&lt;&gt;"",IF(OR(R422="",R422&gt;=K422-N(P422)-0.005),"bezahlt","teilbezahlt"),IF(IF(O422="",FALSE,TODAY()&lt;=O422),"Skonto möglich",IF(IF(M422="",FALSE,TODAY()&gt;M422),"überfällig","offen"))))</f>
        <v/>
      </c>
      <c r="V422" s="17">
        <f>IF(H422="","",IF(AND(D422&lt;&gt;"",COUNTIFS(E$7:E$506,E422,D$7:D$506,D422)&gt;1),"doppelt erfasst?",IF(AND(W422="ja",Y422=""),"XML-Datei ablegen",IF(X422&lt;&gt;"ja","Pflichtangaben prüfen",""))))</f>
        <v/>
      </c>
      <c r="W422" s="18" t="n"/>
      <c r="X422" s="18" t="n"/>
      <c r="Y422" s="11" t="n"/>
    </row>
    <row r="423">
      <c r="A423" s="9">
        <f>IF(E423="","",COUNTA(E$7:E423))</f>
        <v/>
      </c>
      <c r="B423" s="10" t="n"/>
      <c r="C423" s="10" t="n"/>
      <c r="D423" s="11" t="n"/>
      <c r="E423" s="11" t="n"/>
      <c r="F423" s="11" t="n"/>
      <c r="G423" s="11" t="n"/>
      <c r="H423" s="12" t="n"/>
      <c r="I423" s="13" t="n"/>
      <c r="J423" s="14">
        <f>IF(H423="","",ROUND(H423*I423,2))</f>
        <v/>
      </c>
      <c r="K423" s="14">
        <f>IF(H423="","",H423+N(J423))</f>
        <v/>
      </c>
      <c r="L423" s="9">
        <f>IF(E423="","",IFERROR(IF(INDEX(Lieferanten!$B$6:$B$205,MATCH(E423,Lieferanten!$A$6:$A$205,0))="",Einstellungen!$A$5,INDEX(Lieferanten!$B$6:$B$205,MATCH(E423,Lieferanten!$A$6:$A$205,0))),Einstellungen!$A$5))</f>
        <v/>
      </c>
      <c r="M423" s="15">
        <f>IF(C423="","",IF(N423&lt;&gt;"",N423,C423+L423))</f>
        <v/>
      </c>
      <c r="N423" s="10" t="n"/>
      <c r="O423" s="15">
        <f>IF(C423="","",IFERROR(IF(OR(INDEX(Lieferanten!$C$6:$C$205,MATCH(E423,Lieferanten!$A$6:$A$205,0))="",INDEX(Lieferanten!$D$6:$D$205,MATCH(E423,Lieferanten!$A$6:$A$205,0))=""),"",C423+INDEX(Lieferanten!$D$6:$D$205,MATCH(E423,Lieferanten!$A$6:$A$205,0))),""))</f>
        <v/>
      </c>
      <c r="P423" s="14">
        <f>IF(OR(H423="",O423=""),"",ROUND(K423*INDEX(Lieferanten!$C$6:$C$205,MATCH(E423,Lieferanten!$A$6:$A$205,0)),2))</f>
        <v/>
      </c>
      <c r="Q423" s="10" t="n"/>
      <c r="R423" s="12" t="n"/>
      <c r="S423" s="11" t="n"/>
      <c r="T423" s="14">
        <f>IF(H423="","",IF(U423="bezahlt",0,K423-N(R423)))</f>
        <v/>
      </c>
      <c r="U423" s="16">
        <f>IF(H423="","",IF(Q423&lt;&gt;"",IF(OR(R423="",R423&gt;=K423-N(P423)-0.005),"bezahlt","teilbezahlt"),IF(IF(O423="",FALSE,TODAY()&lt;=O423),"Skonto möglich",IF(IF(M423="",FALSE,TODAY()&gt;M423),"überfällig","offen"))))</f>
        <v/>
      </c>
      <c r="V423" s="17">
        <f>IF(H423="","",IF(AND(D423&lt;&gt;"",COUNTIFS(E$7:E$506,E423,D$7:D$506,D423)&gt;1),"doppelt erfasst?",IF(AND(W423="ja",Y423=""),"XML-Datei ablegen",IF(X423&lt;&gt;"ja","Pflichtangaben prüfen",""))))</f>
        <v/>
      </c>
      <c r="W423" s="18" t="n"/>
      <c r="X423" s="18" t="n"/>
      <c r="Y423" s="11" t="n"/>
    </row>
    <row r="424">
      <c r="A424" s="9">
        <f>IF(E424="","",COUNTA(E$7:E424))</f>
        <v/>
      </c>
      <c r="B424" s="10" t="n"/>
      <c r="C424" s="10" t="n"/>
      <c r="D424" s="11" t="n"/>
      <c r="E424" s="11" t="n"/>
      <c r="F424" s="11" t="n"/>
      <c r="G424" s="11" t="n"/>
      <c r="H424" s="12" t="n"/>
      <c r="I424" s="13" t="n"/>
      <c r="J424" s="14">
        <f>IF(H424="","",ROUND(H424*I424,2))</f>
        <v/>
      </c>
      <c r="K424" s="14">
        <f>IF(H424="","",H424+N(J424))</f>
        <v/>
      </c>
      <c r="L424" s="9">
        <f>IF(E424="","",IFERROR(IF(INDEX(Lieferanten!$B$6:$B$205,MATCH(E424,Lieferanten!$A$6:$A$205,0))="",Einstellungen!$A$5,INDEX(Lieferanten!$B$6:$B$205,MATCH(E424,Lieferanten!$A$6:$A$205,0))),Einstellungen!$A$5))</f>
        <v/>
      </c>
      <c r="M424" s="15">
        <f>IF(C424="","",IF(N424&lt;&gt;"",N424,C424+L424))</f>
        <v/>
      </c>
      <c r="N424" s="10" t="n"/>
      <c r="O424" s="15">
        <f>IF(C424="","",IFERROR(IF(OR(INDEX(Lieferanten!$C$6:$C$205,MATCH(E424,Lieferanten!$A$6:$A$205,0))="",INDEX(Lieferanten!$D$6:$D$205,MATCH(E424,Lieferanten!$A$6:$A$205,0))=""),"",C424+INDEX(Lieferanten!$D$6:$D$205,MATCH(E424,Lieferanten!$A$6:$A$205,0))),""))</f>
        <v/>
      </c>
      <c r="P424" s="14">
        <f>IF(OR(H424="",O424=""),"",ROUND(K424*INDEX(Lieferanten!$C$6:$C$205,MATCH(E424,Lieferanten!$A$6:$A$205,0)),2))</f>
        <v/>
      </c>
      <c r="Q424" s="10" t="n"/>
      <c r="R424" s="12" t="n"/>
      <c r="S424" s="11" t="n"/>
      <c r="T424" s="14">
        <f>IF(H424="","",IF(U424="bezahlt",0,K424-N(R424)))</f>
        <v/>
      </c>
      <c r="U424" s="16">
        <f>IF(H424="","",IF(Q424&lt;&gt;"",IF(OR(R424="",R424&gt;=K424-N(P424)-0.005),"bezahlt","teilbezahlt"),IF(IF(O424="",FALSE,TODAY()&lt;=O424),"Skonto möglich",IF(IF(M424="",FALSE,TODAY()&gt;M424),"überfällig","offen"))))</f>
        <v/>
      </c>
      <c r="V424" s="17">
        <f>IF(H424="","",IF(AND(D424&lt;&gt;"",COUNTIFS(E$7:E$506,E424,D$7:D$506,D424)&gt;1),"doppelt erfasst?",IF(AND(W424="ja",Y424=""),"XML-Datei ablegen",IF(X424&lt;&gt;"ja","Pflichtangaben prüfen",""))))</f>
        <v/>
      </c>
      <c r="W424" s="18" t="n"/>
      <c r="X424" s="18" t="n"/>
      <c r="Y424" s="11" t="n"/>
    </row>
    <row r="425">
      <c r="A425" s="9">
        <f>IF(E425="","",COUNTA(E$7:E425))</f>
        <v/>
      </c>
      <c r="B425" s="10" t="n"/>
      <c r="C425" s="10" t="n"/>
      <c r="D425" s="11" t="n"/>
      <c r="E425" s="11" t="n"/>
      <c r="F425" s="11" t="n"/>
      <c r="G425" s="11" t="n"/>
      <c r="H425" s="12" t="n"/>
      <c r="I425" s="13" t="n"/>
      <c r="J425" s="14">
        <f>IF(H425="","",ROUND(H425*I425,2))</f>
        <v/>
      </c>
      <c r="K425" s="14">
        <f>IF(H425="","",H425+N(J425))</f>
        <v/>
      </c>
      <c r="L425" s="9">
        <f>IF(E425="","",IFERROR(IF(INDEX(Lieferanten!$B$6:$B$205,MATCH(E425,Lieferanten!$A$6:$A$205,0))="",Einstellungen!$A$5,INDEX(Lieferanten!$B$6:$B$205,MATCH(E425,Lieferanten!$A$6:$A$205,0))),Einstellungen!$A$5))</f>
        <v/>
      </c>
      <c r="M425" s="15">
        <f>IF(C425="","",IF(N425&lt;&gt;"",N425,C425+L425))</f>
        <v/>
      </c>
      <c r="N425" s="10" t="n"/>
      <c r="O425" s="15">
        <f>IF(C425="","",IFERROR(IF(OR(INDEX(Lieferanten!$C$6:$C$205,MATCH(E425,Lieferanten!$A$6:$A$205,0))="",INDEX(Lieferanten!$D$6:$D$205,MATCH(E425,Lieferanten!$A$6:$A$205,0))=""),"",C425+INDEX(Lieferanten!$D$6:$D$205,MATCH(E425,Lieferanten!$A$6:$A$205,0))),""))</f>
        <v/>
      </c>
      <c r="P425" s="14">
        <f>IF(OR(H425="",O425=""),"",ROUND(K425*INDEX(Lieferanten!$C$6:$C$205,MATCH(E425,Lieferanten!$A$6:$A$205,0)),2))</f>
        <v/>
      </c>
      <c r="Q425" s="10" t="n"/>
      <c r="R425" s="12" t="n"/>
      <c r="S425" s="11" t="n"/>
      <c r="T425" s="14">
        <f>IF(H425="","",IF(U425="bezahlt",0,K425-N(R425)))</f>
        <v/>
      </c>
      <c r="U425" s="16">
        <f>IF(H425="","",IF(Q425&lt;&gt;"",IF(OR(R425="",R425&gt;=K425-N(P425)-0.005),"bezahlt","teilbezahlt"),IF(IF(O425="",FALSE,TODAY()&lt;=O425),"Skonto möglich",IF(IF(M425="",FALSE,TODAY()&gt;M425),"überfällig","offen"))))</f>
        <v/>
      </c>
      <c r="V425" s="17">
        <f>IF(H425="","",IF(AND(D425&lt;&gt;"",COUNTIFS(E$7:E$506,E425,D$7:D$506,D425)&gt;1),"doppelt erfasst?",IF(AND(W425="ja",Y425=""),"XML-Datei ablegen",IF(X425&lt;&gt;"ja","Pflichtangaben prüfen",""))))</f>
        <v/>
      </c>
      <c r="W425" s="18" t="n"/>
      <c r="X425" s="18" t="n"/>
      <c r="Y425" s="11" t="n"/>
    </row>
    <row r="426">
      <c r="A426" s="9">
        <f>IF(E426="","",COUNTA(E$7:E426))</f>
        <v/>
      </c>
      <c r="B426" s="10" t="n"/>
      <c r="C426" s="10" t="n"/>
      <c r="D426" s="11" t="n"/>
      <c r="E426" s="11" t="n"/>
      <c r="F426" s="11" t="n"/>
      <c r="G426" s="11" t="n"/>
      <c r="H426" s="12" t="n"/>
      <c r="I426" s="13" t="n"/>
      <c r="J426" s="14">
        <f>IF(H426="","",ROUND(H426*I426,2))</f>
        <v/>
      </c>
      <c r="K426" s="14">
        <f>IF(H426="","",H426+N(J426))</f>
        <v/>
      </c>
      <c r="L426" s="9">
        <f>IF(E426="","",IFERROR(IF(INDEX(Lieferanten!$B$6:$B$205,MATCH(E426,Lieferanten!$A$6:$A$205,0))="",Einstellungen!$A$5,INDEX(Lieferanten!$B$6:$B$205,MATCH(E426,Lieferanten!$A$6:$A$205,0))),Einstellungen!$A$5))</f>
        <v/>
      </c>
      <c r="M426" s="15">
        <f>IF(C426="","",IF(N426&lt;&gt;"",N426,C426+L426))</f>
        <v/>
      </c>
      <c r="N426" s="10" t="n"/>
      <c r="O426" s="15">
        <f>IF(C426="","",IFERROR(IF(OR(INDEX(Lieferanten!$C$6:$C$205,MATCH(E426,Lieferanten!$A$6:$A$205,0))="",INDEX(Lieferanten!$D$6:$D$205,MATCH(E426,Lieferanten!$A$6:$A$205,0))=""),"",C426+INDEX(Lieferanten!$D$6:$D$205,MATCH(E426,Lieferanten!$A$6:$A$205,0))),""))</f>
        <v/>
      </c>
      <c r="P426" s="14">
        <f>IF(OR(H426="",O426=""),"",ROUND(K426*INDEX(Lieferanten!$C$6:$C$205,MATCH(E426,Lieferanten!$A$6:$A$205,0)),2))</f>
        <v/>
      </c>
      <c r="Q426" s="10" t="n"/>
      <c r="R426" s="12" t="n"/>
      <c r="S426" s="11" t="n"/>
      <c r="T426" s="14">
        <f>IF(H426="","",IF(U426="bezahlt",0,K426-N(R426)))</f>
        <v/>
      </c>
      <c r="U426" s="16">
        <f>IF(H426="","",IF(Q426&lt;&gt;"",IF(OR(R426="",R426&gt;=K426-N(P426)-0.005),"bezahlt","teilbezahlt"),IF(IF(O426="",FALSE,TODAY()&lt;=O426),"Skonto möglich",IF(IF(M426="",FALSE,TODAY()&gt;M426),"überfällig","offen"))))</f>
        <v/>
      </c>
      <c r="V426" s="17">
        <f>IF(H426="","",IF(AND(D426&lt;&gt;"",COUNTIFS(E$7:E$506,E426,D$7:D$506,D426)&gt;1),"doppelt erfasst?",IF(AND(W426="ja",Y426=""),"XML-Datei ablegen",IF(X426&lt;&gt;"ja","Pflichtangaben prüfen",""))))</f>
        <v/>
      </c>
      <c r="W426" s="18" t="n"/>
      <c r="X426" s="18" t="n"/>
      <c r="Y426" s="11" t="n"/>
    </row>
    <row r="427">
      <c r="A427" s="9">
        <f>IF(E427="","",COUNTA(E$7:E427))</f>
        <v/>
      </c>
      <c r="B427" s="10" t="n"/>
      <c r="C427" s="10" t="n"/>
      <c r="D427" s="11" t="n"/>
      <c r="E427" s="11" t="n"/>
      <c r="F427" s="11" t="n"/>
      <c r="G427" s="11" t="n"/>
      <c r="H427" s="12" t="n"/>
      <c r="I427" s="13" t="n"/>
      <c r="J427" s="14">
        <f>IF(H427="","",ROUND(H427*I427,2))</f>
        <v/>
      </c>
      <c r="K427" s="14">
        <f>IF(H427="","",H427+N(J427))</f>
        <v/>
      </c>
      <c r="L427" s="9">
        <f>IF(E427="","",IFERROR(IF(INDEX(Lieferanten!$B$6:$B$205,MATCH(E427,Lieferanten!$A$6:$A$205,0))="",Einstellungen!$A$5,INDEX(Lieferanten!$B$6:$B$205,MATCH(E427,Lieferanten!$A$6:$A$205,0))),Einstellungen!$A$5))</f>
        <v/>
      </c>
      <c r="M427" s="15">
        <f>IF(C427="","",IF(N427&lt;&gt;"",N427,C427+L427))</f>
        <v/>
      </c>
      <c r="N427" s="10" t="n"/>
      <c r="O427" s="15">
        <f>IF(C427="","",IFERROR(IF(OR(INDEX(Lieferanten!$C$6:$C$205,MATCH(E427,Lieferanten!$A$6:$A$205,0))="",INDEX(Lieferanten!$D$6:$D$205,MATCH(E427,Lieferanten!$A$6:$A$205,0))=""),"",C427+INDEX(Lieferanten!$D$6:$D$205,MATCH(E427,Lieferanten!$A$6:$A$205,0))),""))</f>
        <v/>
      </c>
      <c r="P427" s="14">
        <f>IF(OR(H427="",O427=""),"",ROUND(K427*INDEX(Lieferanten!$C$6:$C$205,MATCH(E427,Lieferanten!$A$6:$A$205,0)),2))</f>
        <v/>
      </c>
      <c r="Q427" s="10" t="n"/>
      <c r="R427" s="12" t="n"/>
      <c r="S427" s="11" t="n"/>
      <c r="T427" s="14">
        <f>IF(H427="","",IF(U427="bezahlt",0,K427-N(R427)))</f>
        <v/>
      </c>
      <c r="U427" s="16">
        <f>IF(H427="","",IF(Q427&lt;&gt;"",IF(OR(R427="",R427&gt;=K427-N(P427)-0.005),"bezahlt","teilbezahlt"),IF(IF(O427="",FALSE,TODAY()&lt;=O427),"Skonto möglich",IF(IF(M427="",FALSE,TODAY()&gt;M427),"überfällig","offen"))))</f>
        <v/>
      </c>
      <c r="V427" s="17">
        <f>IF(H427="","",IF(AND(D427&lt;&gt;"",COUNTIFS(E$7:E$506,E427,D$7:D$506,D427)&gt;1),"doppelt erfasst?",IF(AND(W427="ja",Y427=""),"XML-Datei ablegen",IF(X427&lt;&gt;"ja","Pflichtangaben prüfen",""))))</f>
        <v/>
      </c>
      <c r="W427" s="18" t="n"/>
      <c r="X427" s="18" t="n"/>
      <c r="Y427" s="11" t="n"/>
    </row>
    <row r="428">
      <c r="A428" s="9">
        <f>IF(E428="","",COUNTA(E$7:E428))</f>
        <v/>
      </c>
      <c r="B428" s="10" t="n"/>
      <c r="C428" s="10" t="n"/>
      <c r="D428" s="11" t="n"/>
      <c r="E428" s="11" t="n"/>
      <c r="F428" s="11" t="n"/>
      <c r="G428" s="11" t="n"/>
      <c r="H428" s="12" t="n"/>
      <c r="I428" s="13" t="n"/>
      <c r="J428" s="14">
        <f>IF(H428="","",ROUND(H428*I428,2))</f>
        <v/>
      </c>
      <c r="K428" s="14">
        <f>IF(H428="","",H428+N(J428))</f>
        <v/>
      </c>
      <c r="L428" s="9">
        <f>IF(E428="","",IFERROR(IF(INDEX(Lieferanten!$B$6:$B$205,MATCH(E428,Lieferanten!$A$6:$A$205,0))="",Einstellungen!$A$5,INDEX(Lieferanten!$B$6:$B$205,MATCH(E428,Lieferanten!$A$6:$A$205,0))),Einstellungen!$A$5))</f>
        <v/>
      </c>
      <c r="M428" s="15">
        <f>IF(C428="","",IF(N428&lt;&gt;"",N428,C428+L428))</f>
        <v/>
      </c>
      <c r="N428" s="10" t="n"/>
      <c r="O428" s="15">
        <f>IF(C428="","",IFERROR(IF(OR(INDEX(Lieferanten!$C$6:$C$205,MATCH(E428,Lieferanten!$A$6:$A$205,0))="",INDEX(Lieferanten!$D$6:$D$205,MATCH(E428,Lieferanten!$A$6:$A$205,0))=""),"",C428+INDEX(Lieferanten!$D$6:$D$205,MATCH(E428,Lieferanten!$A$6:$A$205,0))),""))</f>
        <v/>
      </c>
      <c r="P428" s="14">
        <f>IF(OR(H428="",O428=""),"",ROUND(K428*INDEX(Lieferanten!$C$6:$C$205,MATCH(E428,Lieferanten!$A$6:$A$205,0)),2))</f>
        <v/>
      </c>
      <c r="Q428" s="10" t="n"/>
      <c r="R428" s="12" t="n"/>
      <c r="S428" s="11" t="n"/>
      <c r="T428" s="14">
        <f>IF(H428="","",IF(U428="bezahlt",0,K428-N(R428)))</f>
        <v/>
      </c>
      <c r="U428" s="16">
        <f>IF(H428="","",IF(Q428&lt;&gt;"",IF(OR(R428="",R428&gt;=K428-N(P428)-0.005),"bezahlt","teilbezahlt"),IF(IF(O428="",FALSE,TODAY()&lt;=O428),"Skonto möglich",IF(IF(M428="",FALSE,TODAY()&gt;M428),"überfällig","offen"))))</f>
        <v/>
      </c>
      <c r="V428" s="17">
        <f>IF(H428="","",IF(AND(D428&lt;&gt;"",COUNTIFS(E$7:E$506,E428,D$7:D$506,D428)&gt;1),"doppelt erfasst?",IF(AND(W428="ja",Y428=""),"XML-Datei ablegen",IF(X428&lt;&gt;"ja","Pflichtangaben prüfen",""))))</f>
        <v/>
      </c>
      <c r="W428" s="18" t="n"/>
      <c r="X428" s="18" t="n"/>
      <c r="Y428" s="11" t="n"/>
    </row>
    <row r="429">
      <c r="A429" s="9">
        <f>IF(E429="","",COUNTA(E$7:E429))</f>
        <v/>
      </c>
      <c r="B429" s="10" t="n"/>
      <c r="C429" s="10" t="n"/>
      <c r="D429" s="11" t="n"/>
      <c r="E429" s="11" t="n"/>
      <c r="F429" s="11" t="n"/>
      <c r="G429" s="11" t="n"/>
      <c r="H429" s="12" t="n"/>
      <c r="I429" s="13" t="n"/>
      <c r="J429" s="14">
        <f>IF(H429="","",ROUND(H429*I429,2))</f>
        <v/>
      </c>
      <c r="K429" s="14">
        <f>IF(H429="","",H429+N(J429))</f>
        <v/>
      </c>
      <c r="L429" s="9">
        <f>IF(E429="","",IFERROR(IF(INDEX(Lieferanten!$B$6:$B$205,MATCH(E429,Lieferanten!$A$6:$A$205,0))="",Einstellungen!$A$5,INDEX(Lieferanten!$B$6:$B$205,MATCH(E429,Lieferanten!$A$6:$A$205,0))),Einstellungen!$A$5))</f>
        <v/>
      </c>
      <c r="M429" s="15">
        <f>IF(C429="","",IF(N429&lt;&gt;"",N429,C429+L429))</f>
        <v/>
      </c>
      <c r="N429" s="10" t="n"/>
      <c r="O429" s="15">
        <f>IF(C429="","",IFERROR(IF(OR(INDEX(Lieferanten!$C$6:$C$205,MATCH(E429,Lieferanten!$A$6:$A$205,0))="",INDEX(Lieferanten!$D$6:$D$205,MATCH(E429,Lieferanten!$A$6:$A$205,0))=""),"",C429+INDEX(Lieferanten!$D$6:$D$205,MATCH(E429,Lieferanten!$A$6:$A$205,0))),""))</f>
        <v/>
      </c>
      <c r="P429" s="14">
        <f>IF(OR(H429="",O429=""),"",ROUND(K429*INDEX(Lieferanten!$C$6:$C$205,MATCH(E429,Lieferanten!$A$6:$A$205,0)),2))</f>
        <v/>
      </c>
      <c r="Q429" s="10" t="n"/>
      <c r="R429" s="12" t="n"/>
      <c r="S429" s="11" t="n"/>
      <c r="T429" s="14">
        <f>IF(H429="","",IF(U429="bezahlt",0,K429-N(R429)))</f>
        <v/>
      </c>
      <c r="U429" s="16">
        <f>IF(H429="","",IF(Q429&lt;&gt;"",IF(OR(R429="",R429&gt;=K429-N(P429)-0.005),"bezahlt","teilbezahlt"),IF(IF(O429="",FALSE,TODAY()&lt;=O429),"Skonto möglich",IF(IF(M429="",FALSE,TODAY()&gt;M429),"überfällig","offen"))))</f>
        <v/>
      </c>
      <c r="V429" s="17">
        <f>IF(H429="","",IF(AND(D429&lt;&gt;"",COUNTIFS(E$7:E$506,E429,D$7:D$506,D429)&gt;1),"doppelt erfasst?",IF(AND(W429="ja",Y429=""),"XML-Datei ablegen",IF(X429&lt;&gt;"ja","Pflichtangaben prüfen",""))))</f>
        <v/>
      </c>
      <c r="W429" s="18" t="n"/>
      <c r="X429" s="18" t="n"/>
      <c r="Y429" s="11" t="n"/>
    </row>
    <row r="430">
      <c r="A430" s="9">
        <f>IF(E430="","",COUNTA(E$7:E430))</f>
        <v/>
      </c>
      <c r="B430" s="10" t="n"/>
      <c r="C430" s="10" t="n"/>
      <c r="D430" s="11" t="n"/>
      <c r="E430" s="11" t="n"/>
      <c r="F430" s="11" t="n"/>
      <c r="G430" s="11" t="n"/>
      <c r="H430" s="12" t="n"/>
      <c r="I430" s="13" t="n"/>
      <c r="J430" s="14">
        <f>IF(H430="","",ROUND(H430*I430,2))</f>
        <v/>
      </c>
      <c r="K430" s="14">
        <f>IF(H430="","",H430+N(J430))</f>
        <v/>
      </c>
      <c r="L430" s="9">
        <f>IF(E430="","",IFERROR(IF(INDEX(Lieferanten!$B$6:$B$205,MATCH(E430,Lieferanten!$A$6:$A$205,0))="",Einstellungen!$A$5,INDEX(Lieferanten!$B$6:$B$205,MATCH(E430,Lieferanten!$A$6:$A$205,0))),Einstellungen!$A$5))</f>
        <v/>
      </c>
      <c r="M430" s="15">
        <f>IF(C430="","",IF(N430&lt;&gt;"",N430,C430+L430))</f>
        <v/>
      </c>
      <c r="N430" s="10" t="n"/>
      <c r="O430" s="15">
        <f>IF(C430="","",IFERROR(IF(OR(INDEX(Lieferanten!$C$6:$C$205,MATCH(E430,Lieferanten!$A$6:$A$205,0))="",INDEX(Lieferanten!$D$6:$D$205,MATCH(E430,Lieferanten!$A$6:$A$205,0))=""),"",C430+INDEX(Lieferanten!$D$6:$D$205,MATCH(E430,Lieferanten!$A$6:$A$205,0))),""))</f>
        <v/>
      </c>
      <c r="P430" s="14">
        <f>IF(OR(H430="",O430=""),"",ROUND(K430*INDEX(Lieferanten!$C$6:$C$205,MATCH(E430,Lieferanten!$A$6:$A$205,0)),2))</f>
        <v/>
      </c>
      <c r="Q430" s="10" t="n"/>
      <c r="R430" s="12" t="n"/>
      <c r="S430" s="11" t="n"/>
      <c r="T430" s="14">
        <f>IF(H430="","",IF(U430="bezahlt",0,K430-N(R430)))</f>
        <v/>
      </c>
      <c r="U430" s="16">
        <f>IF(H430="","",IF(Q430&lt;&gt;"",IF(OR(R430="",R430&gt;=K430-N(P430)-0.005),"bezahlt","teilbezahlt"),IF(IF(O430="",FALSE,TODAY()&lt;=O430),"Skonto möglich",IF(IF(M430="",FALSE,TODAY()&gt;M430),"überfällig","offen"))))</f>
        <v/>
      </c>
      <c r="V430" s="17">
        <f>IF(H430="","",IF(AND(D430&lt;&gt;"",COUNTIFS(E$7:E$506,E430,D$7:D$506,D430)&gt;1),"doppelt erfasst?",IF(AND(W430="ja",Y430=""),"XML-Datei ablegen",IF(X430&lt;&gt;"ja","Pflichtangaben prüfen",""))))</f>
        <v/>
      </c>
      <c r="W430" s="18" t="n"/>
      <c r="X430" s="18" t="n"/>
      <c r="Y430" s="11" t="n"/>
    </row>
    <row r="431">
      <c r="A431" s="9">
        <f>IF(E431="","",COUNTA(E$7:E431))</f>
        <v/>
      </c>
      <c r="B431" s="10" t="n"/>
      <c r="C431" s="10" t="n"/>
      <c r="D431" s="11" t="n"/>
      <c r="E431" s="11" t="n"/>
      <c r="F431" s="11" t="n"/>
      <c r="G431" s="11" t="n"/>
      <c r="H431" s="12" t="n"/>
      <c r="I431" s="13" t="n"/>
      <c r="J431" s="14">
        <f>IF(H431="","",ROUND(H431*I431,2))</f>
        <v/>
      </c>
      <c r="K431" s="14">
        <f>IF(H431="","",H431+N(J431))</f>
        <v/>
      </c>
      <c r="L431" s="9">
        <f>IF(E431="","",IFERROR(IF(INDEX(Lieferanten!$B$6:$B$205,MATCH(E431,Lieferanten!$A$6:$A$205,0))="",Einstellungen!$A$5,INDEX(Lieferanten!$B$6:$B$205,MATCH(E431,Lieferanten!$A$6:$A$205,0))),Einstellungen!$A$5))</f>
        <v/>
      </c>
      <c r="M431" s="15">
        <f>IF(C431="","",IF(N431&lt;&gt;"",N431,C431+L431))</f>
        <v/>
      </c>
      <c r="N431" s="10" t="n"/>
      <c r="O431" s="15">
        <f>IF(C431="","",IFERROR(IF(OR(INDEX(Lieferanten!$C$6:$C$205,MATCH(E431,Lieferanten!$A$6:$A$205,0))="",INDEX(Lieferanten!$D$6:$D$205,MATCH(E431,Lieferanten!$A$6:$A$205,0))=""),"",C431+INDEX(Lieferanten!$D$6:$D$205,MATCH(E431,Lieferanten!$A$6:$A$205,0))),""))</f>
        <v/>
      </c>
      <c r="P431" s="14">
        <f>IF(OR(H431="",O431=""),"",ROUND(K431*INDEX(Lieferanten!$C$6:$C$205,MATCH(E431,Lieferanten!$A$6:$A$205,0)),2))</f>
        <v/>
      </c>
      <c r="Q431" s="10" t="n"/>
      <c r="R431" s="12" t="n"/>
      <c r="S431" s="11" t="n"/>
      <c r="T431" s="14">
        <f>IF(H431="","",IF(U431="bezahlt",0,K431-N(R431)))</f>
        <v/>
      </c>
      <c r="U431" s="16">
        <f>IF(H431="","",IF(Q431&lt;&gt;"",IF(OR(R431="",R431&gt;=K431-N(P431)-0.005),"bezahlt","teilbezahlt"),IF(IF(O431="",FALSE,TODAY()&lt;=O431),"Skonto möglich",IF(IF(M431="",FALSE,TODAY()&gt;M431),"überfällig","offen"))))</f>
        <v/>
      </c>
      <c r="V431" s="17">
        <f>IF(H431="","",IF(AND(D431&lt;&gt;"",COUNTIFS(E$7:E$506,E431,D$7:D$506,D431)&gt;1),"doppelt erfasst?",IF(AND(W431="ja",Y431=""),"XML-Datei ablegen",IF(X431&lt;&gt;"ja","Pflichtangaben prüfen",""))))</f>
        <v/>
      </c>
      <c r="W431" s="18" t="n"/>
      <c r="X431" s="18" t="n"/>
      <c r="Y431" s="11" t="n"/>
    </row>
    <row r="432">
      <c r="A432" s="9">
        <f>IF(E432="","",COUNTA(E$7:E432))</f>
        <v/>
      </c>
      <c r="B432" s="10" t="n"/>
      <c r="C432" s="10" t="n"/>
      <c r="D432" s="11" t="n"/>
      <c r="E432" s="11" t="n"/>
      <c r="F432" s="11" t="n"/>
      <c r="G432" s="11" t="n"/>
      <c r="H432" s="12" t="n"/>
      <c r="I432" s="13" t="n"/>
      <c r="J432" s="14">
        <f>IF(H432="","",ROUND(H432*I432,2))</f>
        <v/>
      </c>
      <c r="K432" s="14">
        <f>IF(H432="","",H432+N(J432))</f>
        <v/>
      </c>
      <c r="L432" s="9">
        <f>IF(E432="","",IFERROR(IF(INDEX(Lieferanten!$B$6:$B$205,MATCH(E432,Lieferanten!$A$6:$A$205,0))="",Einstellungen!$A$5,INDEX(Lieferanten!$B$6:$B$205,MATCH(E432,Lieferanten!$A$6:$A$205,0))),Einstellungen!$A$5))</f>
        <v/>
      </c>
      <c r="M432" s="15">
        <f>IF(C432="","",IF(N432&lt;&gt;"",N432,C432+L432))</f>
        <v/>
      </c>
      <c r="N432" s="10" t="n"/>
      <c r="O432" s="15">
        <f>IF(C432="","",IFERROR(IF(OR(INDEX(Lieferanten!$C$6:$C$205,MATCH(E432,Lieferanten!$A$6:$A$205,0))="",INDEX(Lieferanten!$D$6:$D$205,MATCH(E432,Lieferanten!$A$6:$A$205,0))=""),"",C432+INDEX(Lieferanten!$D$6:$D$205,MATCH(E432,Lieferanten!$A$6:$A$205,0))),""))</f>
        <v/>
      </c>
      <c r="P432" s="14">
        <f>IF(OR(H432="",O432=""),"",ROUND(K432*INDEX(Lieferanten!$C$6:$C$205,MATCH(E432,Lieferanten!$A$6:$A$205,0)),2))</f>
        <v/>
      </c>
      <c r="Q432" s="10" t="n"/>
      <c r="R432" s="12" t="n"/>
      <c r="S432" s="11" t="n"/>
      <c r="T432" s="14">
        <f>IF(H432="","",IF(U432="bezahlt",0,K432-N(R432)))</f>
        <v/>
      </c>
      <c r="U432" s="16">
        <f>IF(H432="","",IF(Q432&lt;&gt;"",IF(OR(R432="",R432&gt;=K432-N(P432)-0.005),"bezahlt","teilbezahlt"),IF(IF(O432="",FALSE,TODAY()&lt;=O432),"Skonto möglich",IF(IF(M432="",FALSE,TODAY()&gt;M432),"überfällig","offen"))))</f>
        <v/>
      </c>
      <c r="V432" s="17">
        <f>IF(H432="","",IF(AND(D432&lt;&gt;"",COUNTIFS(E$7:E$506,E432,D$7:D$506,D432)&gt;1),"doppelt erfasst?",IF(AND(W432="ja",Y432=""),"XML-Datei ablegen",IF(X432&lt;&gt;"ja","Pflichtangaben prüfen",""))))</f>
        <v/>
      </c>
      <c r="W432" s="18" t="n"/>
      <c r="X432" s="18" t="n"/>
      <c r="Y432" s="11" t="n"/>
    </row>
    <row r="433">
      <c r="A433" s="9">
        <f>IF(E433="","",COUNTA(E$7:E433))</f>
        <v/>
      </c>
      <c r="B433" s="10" t="n"/>
      <c r="C433" s="10" t="n"/>
      <c r="D433" s="11" t="n"/>
      <c r="E433" s="11" t="n"/>
      <c r="F433" s="11" t="n"/>
      <c r="G433" s="11" t="n"/>
      <c r="H433" s="12" t="n"/>
      <c r="I433" s="13" t="n"/>
      <c r="J433" s="14">
        <f>IF(H433="","",ROUND(H433*I433,2))</f>
        <v/>
      </c>
      <c r="K433" s="14">
        <f>IF(H433="","",H433+N(J433))</f>
        <v/>
      </c>
      <c r="L433" s="9">
        <f>IF(E433="","",IFERROR(IF(INDEX(Lieferanten!$B$6:$B$205,MATCH(E433,Lieferanten!$A$6:$A$205,0))="",Einstellungen!$A$5,INDEX(Lieferanten!$B$6:$B$205,MATCH(E433,Lieferanten!$A$6:$A$205,0))),Einstellungen!$A$5))</f>
        <v/>
      </c>
      <c r="M433" s="15">
        <f>IF(C433="","",IF(N433&lt;&gt;"",N433,C433+L433))</f>
        <v/>
      </c>
      <c r="N433" s="10" t="n"/>
      <c r="O433" s="15">
        <f>IF(C433="","",IFERROR(IF(OR(INDEX(Lieferanten!$C$6:$C$205,MATCH(E433,Lieferanten!$A$6:$A$205,0))="",INDEX(Lieferanten!$D$6:$D$205,MATCH(E433,Lieferanten!$A$6:$A$205,0))=""),"",C433+INDEX(Lieferanten!$D$6:$D$205,MATCH(E433,Lieferanten!$A$6:$A$205,0))),""))</f>
        <v/>
      </c>
      <c r="P433" s="14">
        <f>IF(OR(H433="",O433=""),"",ROUND(K433*INDEX(Lieferanten!$C$6:$C$205,MATCH(E433,Lieferanten!$A$6:$A$205,0)),2))</f>
        <v/>
      </c>
      <c r="Q433" s="10" t="n"/>
      <c r="R433" s="12" t="n"/>
      <c r="S433" s="11" t="n"/>
      <c r="T433" s="14">
        <f>IF(H433="","",IF(U433="bezahlt",0,K433-N(R433)))</f>
        <v/>
      </c>
      <c r="U433" s="16">
        <f>IF(H433="","",IF(Q433&lt;&gt;"",IF(OR(R433="",R433&gt;=K433-N(P433)-0.005),"bezahlt","teilbezahlt"),IF(IF(O433="",FALSE,TODAY()&lt;=O433),"Skonto möglich",IF(IF(M433="",FALSE,TODAY()&gt;M433),"überfällig","offen"))))</f>
        <v/>
      </c>
      <c r="V433" s="17">
        <f>IF(H433="","",IF(AND(D433&lt;&gt;"",COUNTIFS(E$7:E$506,E433,D$7:D$506,D433)&gt;1),"doppelt erfasst?",IF(AND(W433="ja",Y433=""),"XML-Datei ablegen",IF(X433&lt;&gt;"ja","Pflichtangaben prüfen",""))))</f>
        <v/>
      </c>
      <c r="W433" s="18" t="n"/>
      <c r="X433" s="18" t="n"/>
      <c r="Y433" s="11" t="n"/>
    </row>
    <row r="434">
      <c r="A434" s="9">
        <f>IF(E434="","",COUNTA(E$7:E434))</f>
        <v/>
      </c>
      <c r="B434" s="10" t="n"/>
      <c r="C434" s="10" t="n"/>
      <c r="D434" s="11" t="n"/>
      <c r="E434" s="11" t="n"/>
      <c r="F434" s="11" t="n"/>
      <c r="G434" s="11" t="n"/>
      <c r="H434" s="12" t="n"/>
      <c r="I434" s="13" t="n"/>
      <c r="J434" s="14">
        <f>IF(H434="","",ROUND(H434*I434,2))</f>
        <v/>
      </c>
      <c r="K434" s="14">
        <f>IF(H434="","",H434+N(J434))</f>
        <v/>
      </c>
      <c r="L434" s="9">
        <f>IF(E434="","",IFERROR(IF(INDEX(Lieferanten!$B$6:$B$205,MATCH(E434,Lieferanten!$A$6:$A$205,0))="",Einstellungen!$A$5,INDEX(Lieferanten!$B$6:$B$205,MATCH(E434,Lieferanten!$A$6:$A$205,0))),Einstellungen!$A$5))</f>
        <v/>
      </c>
      <c r="M434" s="15">
        <f>IF(C434="","",IF(N434&lt;&gt;"",N434,C434+L434))</f>
        <v/>
      </c>
      <c r="N434" s="10" t="n"/>
      <c r="O434" s="15">
        <f>IF(C434="","",IFERROR(IF(OR(INDEX(Lieferanten!$C$6:$C$205,MATCH(E434,Lieferanten!$A$6:$A$205,0))="",INDEX(Lieferanten!$D$6:$D$205,MATCH(E434,Lieferanten!$A$6:$A$205,0))=""),"",C434+INDEX(Lieferanten!$D$6:$D$205,MATCH(E434,Lieferanten!$A$6:$A$205,0))),""))</f>
        <v/>
      </c>
      <c r="P434" s="14">
        <f>IF(OR(H434="",O434=""),"",ROUND(K434*INDEX(Lieferanten!$C$6:$C$205,MATCH(E434,Lieferanten!$A$6:$A$205,0)),2))</f>
        <v/>
      </c>
      <c r="Q434" s="10" t="n"/>
      <c r="R434" s="12" t="n"/>
      <c r="S434" s="11" t="n"/>
      <c r="T434" s="14">
        <f>IF(H434="","",IF(U434="bezahlt",0,K434-N(R434)))</f>
        <v/>
      </c>
      <c r="U434" s="16">
        <f>IF(H434="","",IF(Q434&lt;&gt;"",IF(OR(R434="",R434&gt;=K434-N(P434)-0.005),"bezahlt","teilbezahlt"),IF(IF(O434="",FALSE,TODAY()&lt;=O434),"Skonto möglich",IF(IF(M434="",FALSE,TODAY()&gt;M434),"überfällig","offen"))))</f>
        <v/>
      </c>
      <c r="V434" s="17">
        <f>IF(H434="","",IF(AND(D434&lt;&gt;"",COUNTIFS(E$7:E$506,E434,D$7:D$506,D434)&gt;1),"doppelt erfasst?",IF(AND(W434="ja",Y434=""),"XML-Datei ablegen",IF(X434&lt;&gt;"ja","Pflichtangaben prüfen",""))))</f>
        <v/>
      </c>
      <c r="W434" s="18" t="n"/>
      <c r="X434" s="18" t="n"/>
      <c r="Y434" s="11" t="n"/>
    </row>
    <row r="435">
      <c r="A435" s="9">
        <f>IF(E435="","",COUNTA(E$7:E435))</f>
        <v/>
      </c>
      <c r="B435" s="10" t="n"/>
      <c r="C435" s="10" t="n"/>
      <c r="D435" s="11" t="n"/>
      <c r="E435" s="11" t="n"/>
      <c r="F435" s="11" t="n"/>
      <c r="G435" s="11" t="n"/>
      <c r="H435" s="12" t="n"/>
      <c r="I435" s="13" t="n"/>
      <c r="J435" s="14">
        <f>IF(H435="","",ROUND(H435*I435,2))</f>
        <v/>
      </c>
      <c r="K435" s="14">
        <f>IF(H435="","",H435+N(J435))</f>
        <v/>
      </c>
      <c r="L435" s="9">
        <f>IF(E435="","",IFERROR(IF(INDEX(Lieferanten!$B$6:$B$205,MATCH(E435,Lieferanten!$A$6:$A$205,0))="",Einstellungen!$A$5,INDEX(Lieferanten!$B$6:$B$205,MATCH(E435,Lieferanten!$A$6:$A$205,0))),Einstellungen!$A$5))</f>
        <v/>
      </c>
      <c r="M435" s="15">
        <f>IF(C435="","",IF(N435&lt;&gt;"",N435,C435+L435))</f>
        <v/>
      </c>
      <c r="N435" s="10" t="n"/>
      <c r="O435" s="15">
        <f>IF(C435="","",IFERROR(IF(OR(INDEX(Lieferanten!$C$6:$C$205,MATCH(E435,Lieferanten!$A$6:$A$205,0))="",INDEX(Lieferanten!$D$6:$D$205,MATCH(E435,Lieferanten!$A$6:$A$205,0))=""),"",C435+INDEX(Lieferanten!$D$6:$D$205,MATCH(E435,Lieferanten!$A$6:$A$205,0))),""))</f>
        <v/>
      </c>
      <c r="P435" s="14">
        <f>IF(OR(H435="",O435=""),"",ROUND(K435*INDEX(Lieferanten!$C$6:$C$205,MATCH(E435,Lieferanten!$A$6:$A$205,0)),2))</f>
        <v/>
      </c>
      <c r="Q435" s="10" t="n"/>
      <c r="R435" s="12" t="n"/>
      <c r="S435" s="11" t="n"/>
      <c r="T435" s="14">
        <f>IF(H435="","",IF(U435="bezahlt",0,K435-N(R435)))</f>
        <v/>
      </c>
      <c r="U435" s="16">
        <f>IF(H435="","",IF(Q435&lt;&gt;"",IF(OR(R435="",R435&gt;=K435-N(P435)-0.005),"bezahlt","teilbezahlt"),IF(IF(O435="",FALSE,TODAY()&lt;=O435),"Skonto möglich",IF(IF(M435="",FALSE,TODAY()&gt;M435),"überfällig","offen"))))</f>
        <v/>
      </c>
      <c r="V435" s="17">
        <f>IF(H435="","",IF(AND(D435&lt;&gt;"",COUNTIFS(E$7:E$506,E435,D$7:D$506,D435)&gt;1),"doppelt erfasst?",IF(AND(W435="ja",Y435=""),"XML-Datei ablegen",IF(X435&lt;&gt;"ja","Pflichtangaben prüfen",""))))</f>
        <v/>
      </c>
      <c r="W435" s="18" t="n"/>
      <c r="X435" s="18" t="n"/>
      <c r="Y435" s="11" t="n"/>
    </row>
    <row r="436">
      <c r="A436" s="9">
        <f>IF(E436="","",COUNTA(E$7:E436))</f>
        <v/>
      </c>
      <c r="B436" s="10" t="n"/>
      <c r="C436" s="10" t="n"/>
      <c r="D436" s="11" t="n"/>
      <c r="E436" s="11" t="n"/>
      <c r="F436" s="11" t="n"/>
      <c r="G436" s="11" t="n"/>
      <c r="H436" s="12" t="n"/>
      <c r="I436" s="13" t="n"/>
      <c r="J436" s="14">
        <f>IF(H436="","",ROUND(H436*I436,2))</f>
        <v/>
      </c>
      <c r="K436" s="14">
        <f>IF(H436="","",H436+N(J436))</f>
        <v/>
      </c>
      <c r="L436" s="9">
        <f>IF(E436="","",IFERROR(IF(INDEX(Lieferanten!$B$6:$B$205,MATCH(E436,Lieferanten!$A$6:$A$205,0))="",Einstellungen!$A$5,INDEX(Lieferanten!$B$6:$B$205,MATCH(E436,Lieferanten!$A$6:$A$205,0))),Einstellungen!$A$5))</f>
        <v/>
      </c>
      <c r="M436" s="15">
        <f>IF(C436="","",IF(N436&lt;&gt;"",N436,C436+L436))</f>
        <v/>
      </c>
      <c r="N436" s="10" t="n"/>
      <c r="O436" s="15">
        <f>IF(C436="","",IFERROR(IF(OR(INDEX(Lieferanten!$C$6:$C$205,MATCH(E436,Lieferanten!$A$6:$A$205,0))="",INDEX(Lieferanten!$D$6:$D$205,MATCH(E436,Lieferanten!$A$6:$A$205,0))=""),"",C436+INDEX(Lieferanten!$D$6:$D$205,MATCH(E436,Lieferanten!$A$6:$A$205,0))),""))</f>
        <v/>
      </c>
      <c r="P436" s="14">
        <f>IF(OR(H436="",O436=""),"",ROUND(K436*INDEX(Lieferanten!$C$6:$C$205,MATCH(E436,Lieferanten!$A$6:$A$205,0)),2))</f>
        <v/>
      </c>
      <c r="Q436" s="10" t="n"/>
      <c r="R436" s="12" t="n"/>
      <c r="S436" s="11" t="n"/>
      <c r="T436" s="14">
        <f>IF(H436="","",IF(U436="bezahlt",0,K436-N(R436)))</f>
        <v/>
      </c>
      <c r="U436" s="16">
        <f>IF(H436="","",IF(Q436&lt;&gt;"",IF(OR(R436="",R436&gt;=K436-N(P436)-0.005),"bezahlt","teilbezahlt"),IF(IF(O436="",FALSE,TODAY()&lt;=O436),"Skonto möglich",IF(IF(M436="",FALSE,TODAY()&gt;M436),"überfällig","offen"))))</f>
        <v/>
      </c>
      <c r="V436" s="17">
        <f>IF(H436="","",IF(AND(D436&lt;&gt;"",COUNTIFS(E$7:E$506,E436,D$7:D$506,D436)&gt;1),"doppelt erfasst?",IF(AND(W436="ja",Y436=""),"XML-Datei ablegen",IF(X436&lt;&gt;"ja","Pflichtangaben prüfen",""))))</f>
        <v/>
      </c>
      <c r="W436" s="18" t="n"/>
      <c r="X436" s="18" t="n"/>
      <c r="Y436" s="11" t="n"/>
    </row>
    <row r="437">
      <c r="A437" s="9">
        <f>IF(E437="","",COUNTA(E$7:E437))</f>
        <v/>
      </c>
      <c r="B437" s="10" t="n"/>
      <c r="C437" s="10" t="n"/>
      <c r="D437" s="11" t="n"/>
      <c r="E437" s="11" t="n"/>
      <c r="F437" s="11" t="n"/>
      <c r="G437" s="11" t="n"/>
      <c r="H437" s="12" t="n"/>
      <c r="I437" s="13" t="n"/>
      <c r="J437" s="14">
        <f>IF(H437="","",ROUND(H437*I437,2))</f>
        <v/>
      </c>
      <c r="K437" s="14">
        <f>IF(H437="","",H437+N(J437))</f>
        <v/>
      </c>
      <c r="L437" s="9">
        <f>IF(E437="","",IFERROR(IF(INDEX(Lieferanten!$B$6:$B$205,MATCH(E437,Lieferanten!$A$6:$A$205,0))="",Einstellungen!$A$5,INDEX(Lieferanten!$B$6:$B$205,MATCH(E437,Lieferanten!$A$6:$A$205,0))),Einstellungen!$A$5))</f>
        <v/>
      </c>
      <c r="M437" s="15">
        <f>IF(C437="","",IF(N437&lt;&gt;"",N437,C437+L437))</f>
        <v/>
      </c>
      <c r="N437" s="10" t="n"/>
      <c r="O437" s="15">
        <f>IF(C437="","",IFERROR(IF(OR(INDEX(Lieferanten!$C$6:$C$205,MATCH(E437,Lieferanten!$A$6:$A$205,0))="",INDEX(Lieferanten!$D$6:$D$205,MATCH(E437,Lieferanten!$A$6:$A$205,0))=""),"",C437+INDEX(Lieferanten!$D$6:$D$205,MATCH(E437,Lieferanten!$A$6:$A$205,0))),""))</f>
        <v/>
      </c>
      <c r="P437" s="14">
        <f>IF(OR(H437="",O437=""),"",ROUND(K437*INDEX(Lieferanten!$C$6:$C$205,MATCH(E437,Lieferanten!$A$6:$A$205,0)),2))</f>
        <v/>
      </c>
      <c r="Q437" s="10" t="n"/>
      <c r="R437" s="12" t="n"/>
      <c r="S437" s="11" t="n"/>
      <c r="T437" s="14">
        <f>IF(H437="","",IF(U437="bezahlt",0,K437-N(R437)))</f>
        <v/>
      </c>
      <c r="U437" s="16">
        <f>IF(H437="","",IF(Q437&lt;&gt;"",IF(OR(R437="",R437&gt;=K437-N(P437)-0.005),"bezahlt","teilbezahlt"),IF(IF(O437="",FALSE,TODAY()&lt;=O437),"Skonto möglich",IF(IF(M437="",FALSE,TODAY()&gt;M437),"überfällig","offen"))))</f>
        <v/>
      </c>
      <c r="V437" s="17">
        <f>IF(H437="","",IF(AND(D437&lt;&gt;"",COUNTIFS(E$7:E$506,E437,D$7:D$506,D437)&gt;1),"doppelt erfasst?",IF(AND(W437="ja",Y437=""),"XML-Datei ablegen",IF(X437&lt;&gt;"ja","Pflichtangaben prüfen",""))))</f>
        <v/>
      </c>
      <c r="W437" s="18" t="n"/>
      <c r="X437" s="18" t="n"/>
      <c r="Y437" s="11" t="n"/>
    </row>
    <row r="438">
      <c r="A438" s="9">
        <f>IF(E438="","",COUNTA(E$7:E438))</f>
        <v/>
      </c>
      <c r="B438" s="10" t="n"/>
      <c r="C438" s="10" t="n"/>
      <c r="D438" s="11" t="n"/>
      <c r="E438" s="11" t="n"/>
      <c r="F438" s="11" t="n"/>
      <c r="G438" s="11" t="n"/>
      <c r="H438" s="12" t="n"/>
      <c r="I438" s="13" t="n"/>
      <c r="J438" s="14">
        <f>IF(H438="","",ROUND(H438*I438,2))</f>
        <v/>
      </c>
      <c r="K438" s="14">
        <f>IF(H438="","",H438+N(J438))</f>
        <v/>
      </c>
      <c r="L438" s="9">
        <f>IF(E438="","",IFERROR(IF(INDEX(Lieferanten!$B$6:$B$205,MATCH(E438,Lieferanten!$A$6:$A$205,0))="",Einstellungen!$A$5,INDEX(Lieferanten!$B$6:$B$205,MATCH(E438,Lieferanten!$A$6:$A$205,0))),Einstellungen!$A$5))</f>
        <v/>
      </c>
      <c r="M438" s="15">
        <f>IF(C438="","",IF(N438&lt;&gt;"",N438,C438+L438))</f>
        <v/>
      </c>
      <c r="N438" s="10" t="n"/>
      <c r="O438" s="15">
        <f>IF(C438="","",IFERROR(IF(OR(INDEX(Lieferanten!$C$6:$C$205,MATCH(E438,Lieferanten!$A$6:$A$205,0))="",INDEX(Lieferanten!$D$6:$D$205,MATCH(E438,Lieferanten!$A$6:$A$205,0))=""),"",C438+INDEX(Lieferanten!$D$6:$D$205,MATCH(E438,Lieferanten!$A$6:$A$205,0))),""))</f>
        <v/>
      </c>
      <c r="P438" s="14">
        <f>IF(OR(H438="",O438=""),"",ROUND(K438*INDEX(Lieferanten!$C$6:$C$205,MATCH(E438,Lieferanten!$A$6:$A$205,0)),2))</f>
        <v/>
      </c>
      <c r="Q438" s="10" t="n"/>
      <c r="R438" s="12" t="n"/>
      <c r="S438" s="11" t="n"/>
      <c r="T438" s="14">
        <f>IF(H438="","",IF(U438="bezahlt",0,K438-N(R438)))</f>
        <v/>
      </c>
      <c r="U438" s="16">
        <f>IF(H438="","",IF(Q438&lt;&gt;"",IF(OR(R438="",R438&gt;=K438-N(P438)-0.005),"bezahlt","teilbezahlt"),IF(IF(O438="",FALSE,TODAY()&lt;=O438),"Skonto möglich",IF(IF(M438="",FALSE,TODAY()&gt;M438),"überfällig","offen"))))</f>
        <v/>
      </c>
      <c r="V438" s="17">
        <f>IF(H438="","",IF(AND(D438&lt;&gt;"",COUNTIFS(E$7:E$506,E438,D$7:D$506,D438)&gt;1),"doppelt erfasst?",IF(AND(W438="ja",Y438=""),"XML-Datei ablegen",IF(X438&lt;&gt;"ja","Pflichtangaben prüfen",""))))</f>
        <v/>
      </c>
      <c r="W438" s="18" t="n"/>
      <c r="X438" s="18" t="n"/>
      <c r="Y438" s="11" t="n"/>
    </row>
    <row r="439">
      <c r="A439" s="9">
        <f>IF(E439="","",COUNTA(E$7:E439))</f>
        <v/>
      </c>
      <c r="B439" s="10" t="n"/>
      <c r="C439" s="10" t="n"/>
      <c r="D439" s="11" t="n"/>
      <c r="E439" s="11" t="n"/>
      <c r="F439" s="11" t="n"/>
      <c r="G439" s="11" t="n"/>
      <c r="H439" s="12" t="n"/>
      <c r="I439" s="13" t="n"/>
      <c r="J439" s="14">
        <f>IF(H439="","",ROUND(H439*I439,2))</f>
        <v/>
      </c>
      <c r="K439" s="14">
        <f>IF(H439="","",H439+N(J439))</f>
        <v/>
      </c>
      <c r="L439" s="9">
        <f>IF(E439="","",IFERROR(IF(INDEX(Lieferanten!$B$6:$B$205,MATCH(E439,Lieferanten!$A$6:$A$205,0))="",Einstellungen!$A$5,INDEX(Lieferanten!$B$6:$B$205,MATCH(E439,Lieferanten!$A$6:$A$205,0))),Einstellungen!$A$5))</f>
        <v/>
      </c>
      <c r="M439" s="15">
        <f>IF(C439="","",IF(N439&lt;&gt;"",N439,C439+L439))</f>
        <v/>
      </c>
      <c r="N439" s="10" t="n"/>
      <c r="O439" s="15">
        <f>IF(C439="","",IFERROR(IF(OR(INDEX(Lieferanten!$C$6:$C$205,MATCH(E439,Lieferanten!$A$6:$A$205,0))="",INDEX(Lieferanten!$D$6:$D$205,MATCH(E439,Lieferanten!$A$6:$A$205,0))=""),"",C439+INDEX(Lieferanten!$D$6:$D$205,MATCH(E439,Lieferanten!$A$6:$A$205,0))),""))</f>
        <v/>
      </c>
      <c r="P439" s="14">
        <f>IF(OR(H439="",O439=""),"",ROUND(K439*INDEX(Lieferanten!$C$6:$C$205,MATCH(E439,Lieferanten!$A$6:$A$205,0)),2))</f>
        <v/>
      </c>
      <c r="Q439" s="10" t="n"/>
      <c r="R439" s="12" t="n"/>
      <c r="S439" s="11" t="n"/>
      <c r="T439" s="14">
        <f>IF(H439="","",IF(U439="bezahlt",0,K439-N(R439)))</f>
        <v/>
      </c>
      <c r="U439" s="16">
        <f>IF(H439="","",IF(Q439&lt;&gt;"",IF(OR(R439="",R439&gt;=K439-N(P439)-0.005),"bezahlt","teilbezahlt"),IF(IF(O439="",FALSE,TODAY()&lt;=O439),"Skonto möglich",IF(IF(M439="",FALSE,TODAY()&gt;M439),"überfällig","offen"))))</f>
        <v/>
      </c>
      <c r="V439" s="17">
        <f>IF(H439="","",IF(AND(D439&lt;&gt;"",COUNTIFS(E$7:E$506,E439,D$7:D$506,D439)&gt;1),"doppelt erfasst?",IF(AND(W439="ja",Y439=""),"XML-Datei ablegen",IF(X439&lt;&gt;"ja","Pflichtangaben prüfen",""))))</f>
        <v/>
      </c>
      <c r="W439" s="18" t="n"/>
      <c r="X439" s="18" t="n"/>
      <c r="Y439" s="11" t="n"/>
    </row>
    <row r="440">
      <c r="A440" s="9">
        <f>IF(E440="","",COUNTA(E$7:E440))</f>
        <v/>
      </c>
      <c r="B440" s="10" t="n"/>
      <c r="C440" s="10" t="n"/>
      <c r="D440" s="11" t="n"/>
      <c r="E440" s="11" t="n"/>
      <c r="F440" s="11" t="n"/>
      <c r="G440" s="11" t="n"/>
      <c r="H440" s="12" t="n"/>
      <c r="I440" s="13" t="n"/>
      <c r="J440" s="14">
        <f>IF(H440="","",ROUND(H440*I440,2))</f>
        <v/>
      </c>
      <c r="K440" s="14">
        <f>IF(H440="","",H440+N(J440))</f>
        <v/>
      </c>
      <c r="L440" s="9">
        <f>IF(E440="","",IFERROR(IF(INDEX(Lieferanten!$B$6:$B$205,MATCH(E440,Lieferanten!$A$6:$A$205,0))="",Einstellungen!$A$5,INDEX(Lieferanten!$B$6:$B$205,MATCH(E440,Lieferanten!$A$6:$A$205,0))),Einstellungen!$A$5))</f>
        <v/>
      </c>
      <c r="M440" s="15">
        <f>IF(C440="","",IF(N440&lt;&gt;"",N440,C440+L440))</f>
        <v/>
      </c>
      <c r="N440" s="10" t="n"/>
      <c r="O440" s="15">
        <f>IF(C440="","",IFERROR(IF(OR(INDEX(Lieferanten!$C$6:$C$205,MATCH(E440,Lieferanten!$A$6:$A$205,0))="",INDEX(Lieferanten!$D$6:$D$205,MATCH(E440,Lieferanten!$A$6:$A$205,0))=""),"",C440+INDEX(Lieferanten!$D$6:$D$205,MATCH(E440,Lieferanten!$A$6:$A$205,0))),""))</f>
        <v/>
      </c>
      <c r="P440" s="14">
        <f>IF(OR(H440="",O440=""),"",ROUND(K440*INDEX(Lieferanten!$C$6:$C$205,MATCH(E440,Lieferanten!$A$6:$A$205,0)),2))</f>
        <v/>
      </c>
      <c r="Q440" s="10" t="n"/>
      <c r="R440" s="12" t="n"/>
      <c r="S440" s="11" t="n"/>
      <c r="T440" s="14">
        <f>IF(H440="","",IF(U440="bezahlt",0,K440-N(R440)))</f>
        <v/>
      </c>
      <c r="U440" s="16">
        <f>IF(H440="","",IF(Q440&lt;&gt;"",IF(OR(R440="",R440&gt;=K440-N(P440)-0.005),"bezahlt","teilbezahlt"),IF(IF(O440="",FALSE,TODAY()&lt;=O440),"Skonto möglich",IF(IF(M440="",FALSE,TODAY()&gt;M440),"überfällig","offen"))))</f>
        <v/>
      </c>
      <c r="V440" s="17">
        <f>IF(H440="","",IF(AND(D440&lt;&gt;"",COUNTIFS(E$7:E$506,E440,D$7:D$506,D440)&gt;1),"doppelt erfasst?",IF(AND(W440="ja",Y440=""),"XML-Datei ablegen",IF(X440&lt;&gt;"ja","Pflichtangaben prüfen",""))))</f>
        <v/>
      </c>
      <c r="W440" s="18" t="n"/>
      <c r="X440" s="18" t="n"/>
      <c r="Y440" s="11" t="n"/>
    </row>
    <row r="441">
      <c r="A441" s="9">
        <f>IF(E441="","",COUNTA(E$7:E441))</f>
        <v/>
      </c>
      <c r="B441" s="10" t="n"/>
      <c r="C441" s="10" t="n"/>
      <c r="D441" s="11" t="n"/>
      <c r="E441" s="11" t="n"/>
      <c r="F441" s="11" t="n"/>
      <c r="G441" s="11" t="n"/>
      <c r="H441" s="12" t="n"/>
      <c r="I441" s="13" t="n"/>
      <c r="J441" s="14">
        <f>IF(H441="","",ROUND(H441*I441,2))</f>
        <v/>
      </c>
      <c r="K441" s="14">
        <f>IF(H441="","",H441+N(J441))</f>
        <v/>
      </c>
      <c r="L441" s="9">
        <f>IF(E441="","",IFERROR(IF(INDEX(Lieferanten!$B$6:$B$205,MATCH(E441,Lieferanten!$A$6:$A$205,0))="",Einstellungen!$A$5,INDEX(Lieferanten!$B$6:$B$205,MATCH(E441,Lieferanten!$A$6:$A$205,0))),Einstellungen!$A$5))</f>
        <v/>
      </c>
      <c r="M441" s="15">
        <f>IF(C441="","",IF(N441&lt;&gt;"",N441,C441+L441))</f>
        <v/>
      </c>
      <c r="N441" s="10" t="n"/>
      <c r="O441" s="15">
        <f>IF(C441="","",IFERROR(IF(OR(INDEX(Lieferanten!$C$6:$C$205,MATCH(E441,Lieferanten!$A$6:$A$205,0))="",INDEX(Lieferanten!$D$6:$D$205,MATCH(E441,Lieferanten!$A$6:$A$205,0))=""),"",C441+INDEX(Lieferanten!$D$6:$D$205,MATCH(E441,Lieferanten!$A$6:$A$205,0))),""))</f>
        <v/>
      </c>
      <c r="P441" s="14">
        <f>IF(OR(H441="",O441=""),"",ROUND(K441*INDEX(Lieferanten!$C$6:$C$205,MATCH(E441,Lieferanten!$A$6:$A$205,0)),2))</f>
        <v/>
      </c>
      <c r="Q441" s="10" t="n"/>
      <c r="R441" s="12" t="n"/>
      <c r="S441" s="11" t="n"/>
      <c r="T441" s="14">
        <f>IF(H441="","",IF(U441="bezahlt",0,K441-N(R441)))</f>
        <v/>
      </c>
      <c r="U441" s="16">
        <f>IF(H441="","",IF(Q441&lt;&gt;"",IF(OR(R441="",R441&gt;=K441-N(P441)-0.005),"bezahlt","teilbezahlt"),IF(IF(O441="",FALSE,TODAY()&lt;=O441),"Skonto möglich",IF(IF(M441="",FALSE,TODAY()&gt;M441),"überfällig","offen"))))</f>
        <v/>
      </c>
      <c r="V441" s="17">
        <f>IF(H441="","",IF(AND(D441&lt;&gt;"",COUNTIFS(E$7:E$506,E441,D$7:D$506,D441)&gt;1),"doppelt erfasst?",IF(AND(W441="ja",Y441=""),"XML-Datei ablegen",IF(X441&lt;&gt;"ja","Pflichtangaben prüfen",""))))</f>
        <v/>
      </c>
      <c r="W441" s="18" t="n"/>
      <c r="X441" s="18" t="n"/>
      <c r="Y441" s="11" t="n"/>
    </row>
    <row r="442">
      <c r="A442" s="9">
        <f>IF(E442="","",COUNTA(E$7:E442))</f>
        <v/>
      </c>
      <c r="B442" s="10" t="n"/>
      <c r="C442" s="10" t="n"/>
      <c r="D442" s="11" t="n"/>
      <c r="E442" s="11" t="n"/>
      <c r="F442" s="11" t="n"/>
      <c r="G442" s="11" t="n"/>
      <c r="H442" s="12" t="n"/>
      <c r="I442" s="13" t="n"/>
      <c r="J442" s="14">
        <f>IF(H442="","",ROUND(H442*I442,2))</f>
        <v/>
      </c>
      <c r="K442" s="14">
        <f>IF(H442="","",H442+N(J442))</f>
        <v/>
      </c>
      <c r="L442" s="9">
        <f>IF(E442="","",IFERROR(IF(INDEX(Lieferanten!$B$6:$B$205,MATCH(E442,Lieferanten!$A$6:$A$205,0))="",Einstellungen!$A$5,INDEX(Lieferanten!$B$6:$B$205,MATCH(E442,Lieferanten!$A$6:$A$205,0))),Einstellungen!$A$5))</f>
        <v/>
      </c>
      <c r="M442" s="15">
        <f>IF(C442="","",IF(N442&lt;&gt;"",N442,C442+L442))</f>
        <v/>
      </c>
      <c r="N442" s="10" t="n"/>
      <c r="O442" s="15">
        <f>IF(C442="","",IFERROR(IF(OR(INDEX(Lieferanten!$C$6:$C$205,MATCH(E442,Lieferanten!$A$6:$A$205,0))="",INDEX(Lieferanten!$D$6:$D$205,MATCH(E442,Lieferanten!$A$6:$A$205,0))=""),"",C442+INDEX(Lieferanten!$D$6:$D$205,MATCH(E442,Lieferanten!$A$6:$A$205,0))),""))</f>
        <v/>
      </c>
      <c r="P442" s="14">
        <f>IF(OR(H442="",O442=""),"",ROUND(K442*INDEX(Lieferanten!$C$6:$C$205,MATCH(E442,Lieferanten!$A$6:$A$205,0)),2))</f>
        <v/>
      </c>
      <c r="Q442" s="10" t="n"/>
      <c r="R442" s="12" t="n"/>
      <c r="S442" s="11" t="n"/>
      <c r="T442" s="14">
        <f>IF(H442="","",IF(U442="bezahlt",0,K442-N(R442)))</f>
        <v/>
      </c>
      <c r="U442" s="16">
        <f>IF(H442="","",IF(Q442&lt;&gt;"",IF(OR(R442="",R442&gt;=K442-N(P442)-0.005),"bezahlt","teilbezahlt"),IF(IF(O442="",FALSE,TODAY()&lt;=O442),"Skonto möglich",IF(IF(M442="",FALSE,TODAY()&gt;M442),"überfällig","offen"))))</f>
        <v/>
      </c>
      <c r="V442" s="17">
        <f>IF(H442="","",IF(AND(D442&lt;&gt;"",COUNTIFS(E$7:E$506,E442,D$7:D$506,D442)&gt;1),"doppelt erfasst?",IF(AND(W442="ja",Y442=""),"XML-Datei ablegen",IF(X442&lt;&gt;"ja","Pflichtangaben prüfen",""))))</f>
        <v/>
      </c>
      <c r="W442" s="18" t="n"/>
      <c r="X442" s="18" t="n"/>
      <c r="Y442" s="11" t="n"/>
    </row>
    <row r="443">
      <c r="A443" s="9">
        <f>IF(E443="","",COUNTA(E$7:E443))</f>
        <v/>
      </c>
      <c r="B443" s="10" t="n"/>
      <c r="C443" s="10" t="n"/>
      <c r="D443" s="11" t="n"/>
      <c r="E443" s="11" t="n"/>
      <c r="F443" s="11" t="n"/>
      <c r="G443" s="11" t="n"/>
      <c r="H443" s="12" t="n"/>
      <c r="I443" s="13" t="n"/>
      <c r="J443" s="14">
        <f>IF(H443="","",ROUND(H443*I443,2))</f>
        <v/>
      </c>
      <c r="K443" s="14">
        <f>IF(H443="","",H443+N(J443))</f>
        <v/>
      </c>
      <c r="L443" s="9">
        <f>IF(E443="","",IFERROR(IF(INDEX(Lieferanten!$B$6:$B$205,MATCH(E443,Lieferanten!$A$6:$A$205,0))="",Einstellungen!$A$5,INDEX(Lieferanten!$B$6:$B$205,MATCH(E443,Lieferanten!$A$6:$A$205,0))),Einstellungen!$A$5))</f>
        <v/>
      </c>
      <c r="M443" s="15">
        <f>IF(C443="","",IF(N443&lt;&gt;"",N443,C443+L443))</f>
        <v/>
      </c>
      <c r="N443" s="10" t="n"/>
      <c r="O443" s="15">
        <f>IF(C443="","",IFERROR(IF(OR(INDEX(Lieferanten!$C$6:$C$205,MATCH(E443,Lieferanten!$A$6:$A$205,0))="",INDEX(Lieferanten!$D$6:$D$205,MATCH(E443,Lieferanten!$A$6:$A$205,0))=""),"",C443+INDEX(Lieferanten!$D$6:$D$205,MATCH(E443,Lieferanten!$A$6:$A$205,0))),""))</f>
        <v/>
      </c>
      <c r="P443" s="14">
        <f>IF(OR(H443="",O443=""),"",ROUND(K443*INDEX(Lieferanten!$C$6:$C$205,MATCH(E443,Lieferanten!$A$6:$A$205,0)),2))</f>
        <v/>
      </c>
      <c r="Q443" s="10" t="n"/>
      <c r="R443" s="12" t="n"/>
      <c r="S443" s="11" t="n"/>
      <c r="T443" s="14">
        <f>IF(H443="","",IF(U443="bezahlt",0,K443-N(R443)))</f>
        <v/>
      </c>
      <c r="U443" s="16">
        <f>IF(H443="","",IF(Q443&lt;&gt;"",IF(OR(R443="",R443&gt;=K443-N(P443)-0.005),"bezahlt","teilbezahlt"),IF(IF(O443="",FALSE,TODAY()&lt;=O443),"Skonto möglich",IF(IF(M443="",FALSE,TODAY()&gt;M443),"überfällig","offen"))))</f>
        <v/>
      </c>
      <c r="V443" s="17">
        <f>IF(H443="","",IF(AND(D443&lt;&gt;"",COUNTIFS(E$7:E$506,E443,D$7:D$506,D443)&gt;1),"doppelt erfasst?",IF(AND(W443="ja",Y443=""),"XML-Datei ablegen",IF(X443&lt;&gt;"ja","Pflichtangaben prüfen",""))))</f>
        <v/>
      </c>
      <c r="W443" s="18" t="n"/>
      <c r="X443" s="18" t="n"/>
      <c r="Y443" s="11" t="n"/>
    </row>
    <row r="444">
      <c r="A444" s="9">
        <f>IF(E444="","",COUNTA(E$7:E444))</f>
        <v/>
      </c>
      <c r="B444" s="10" t="n"/>
      <c r="C444" s="10" t="n"/>
      <c r="D444" s="11" t="n"/>
      <c r="E444" s="11" t="n"/>
      <c r="F444" s="11" t="n"/>
      <c r="G444" s="11" t="n"/>
      <c r="H444" s="12" t="n"/>
      <c r="I444" s="13" t="n"/>
      <c r="J444" s="14">
        <f>IF(H444="","",ROUND(H444*I444,2))</f>
        <v/>
      </c>
      <c r="K444" s="14">
        <f>IF(H444="","",H444+N(J444))</f>
        <v/>
      </c>
      <c r="L444" s="9">
        <f>IF(E444="","",IFERROR(IF(INDEX(Lieferanten!$B$6:$B$205,MATCH(E444,Lieferanten!$A$6:$A$205,0))="",Einstellungen!$A$5,INDEX(Lieferanten!$B$6:$B$205,MATCH(E444,Lieferanten!$A$6:$A$205,0))),Einstellungen!$A$5))</f>
        <v/>
      </c>
      <c r="M444" s="15">
        <f>IF(C444="","",IF(N444&lt;&gt;"",N444,C444+L444))</f>
        <v/>
      </c>
      <c r="N444" s="10" t="n"/>
      <c r="O444" s="15">
        <f>IF(C444="","",IFERROR(IF(OR(INDEX(Lieferanten!$C$6:$C$205,MATCH(E444,Lieferanten!$A$6:$A$205,0))="",INDEX(Lieferanten!$D$6:$D$205,MATCH(E444,Lieferanten!$A$6:$A$205,0))=""),"",C444+INDEX(Lieferanten!$D$6:$D$205,MATCH(E444,Lieferanten!$A$6:$A$205,0))),""))</f>
        <v/>
      </c>
      <c r="P444" s="14">
        <f>IF(OR(H444="",O444=""),"",ROUND(K444*INDEX(Lieferanten!$C$6:$C$205,MATCH(E444,Lieferanten!$A$6:$A$205,0)),2))</f>
        <v/>
      </c>
      <c r="Q444" s="10" t="n"/>
      <c r="R444" s="12" t="n"/>
      <c r="S444" s="11" t="n"/>
      <c r="T444" s="14">
        <f>IF(H444="","",IF(U444="bezahlt",0,K444-N(R444)))</f>
        <v/>
      </c>
      <c r="U444" s="16">
        <f>IF(H444="","",IF(Q444&lt;&gt;"",IF(OR(R444="",R444&gt;=K444-N(P444)-0.005),"bezahlt","teilbezahlt"),IF(IF(O444="",FALSE,TODAY()&lt;=O444),"Skonto möglich",IF(IF(M444="",FALSE,TODAY()&gt;M444),"überfällig","offen"))))</f>
        <v/>
      </c>
      <c r="V444" s="17">
        <f>IF(H444="","",IF(AND(D444&lt;&gt;"",COUNTIFS(E$7:E$506,E444,D$7:D$506,D444)&gt;1),"doppelt erfasst?",IF(AND(W444="ja",Y444=""),"XML-Datei ablegen",IF(X444&lt;&gt;"ja","Pflichtangaben prüfen",""))))</f>
        <v/>
      </c>
      <c r="W444" s="18" t="n"/>
      <c r="X444" s="18" t="n"/>
      <c r="Y444" s="11" t="n"/>
    </row>
    <row r="445">
      <c r="A445" s="9">
        <f>IF(E445="","",COUNTA(E$7:E445))</f>
        <v/>
      </c>
      <c r="B445" s="10" t="n"/>
      <c r="C445" s="10" t="n"/>
      <c r="D445" s="11" t="n"/>
      <c r="E445" s="11" t="n"/>
      <c r="F445" s="11" t="n"/>
      <c r="G445" s="11" t="n"/>
      <c r="H445" s="12" t="n"/>
      <c r="I445" s="13" t="n"/>
      <c r="J445" s="14">
        <f>IF(H445="","",ROUND(H445*I445,2))</f>
        <v/>
      </c>
      <c r="K445" s="14">
        <f>IF(H445="","",H445+N(J445))</f>
        <v/>
      </c>
      <c r="L445" s="9">
        <f>IF(E445="","",IFERROR(IF(INDEX(Lieferanten!$B$6:$B$205,MATCH(E445,Lieferanten!$A$6:$A$205,0))="",Einstellungen!$A$5,INDEX(Lieferanten!$B$6:$B$205,MATCH(E445,Lieferanten!$A$6:$A$205,0))),Einstellungen!$A$5))</f>
        <v/>
      </c>
      <c r="M445" s="15">
        <f>IF(C445="","",IF(N445&lt;&gt;"",N445,C445+L445))</f>
        <v/>
      </c>
      <c r="N445" s="10" t="n"/>
      <c r="O445" s="15">
        <f>IF(C445="","",IFERROR(IF(OR(INDEX(Lieferanten!$C$6:$C$205,MATCH(E445,Lieferanten!$A$6:$A$205,0))="",INDEX(Lieferanten!$D$6:$D$205,MATCH(E445,Lieferanten!$A$6:$A$205,0))=""),"",C445+INDEX(Lieferanten!$D$6:$D$205,MATCH(E445,Lieferanten!$A$6:$A$205,0))),""))</f>
        <v/>
      </c>
      <c r="P445" s="14">
        <f>IF(OR(H445="",O445=""),"",ROUND(K445*INDEX(Lieferanten!$C$6:$C$205,MATCH(E445,Lieferanten!$A$6:$A$205,0)),2))</f>
        <v/>
      </c>
      <c r="Q445" s="10" t="n"/>
      <c r="R445" s="12" t="n"/>
      <c r="S445" s="11" t="n"/>
      <c r="T445" s="14">
        <f>IF(H445="","",IF(U445="bezahlt",0,K445-N(R445)))</f>
        <v/>
      </c>
      <c r="U445" s="16">
        <f>IF(H445="","",IF(Q445&lt;&gt;"",IF(OR(R445="",R445&gt;=K445-N(P445)-0.005),"bezahlt","teilbezahlt"),IF(IF(O445="",FALSE,TODAY()&lt;=O445),"Skonto möglich",IF(IF(M445="",FALSE,TODAY()&gt;M445),"überfällig","offen"))))</f>
        <v/>
      </c>
      <c r="V445" s="17">
        <f>IF(H445="","",IF(AND(D445&lt;&gt;"",COUNTIFS(E$7:E$506,E445,D$7:D$506,D445)&gt;1),"doppelt erfasst?",IF(AND(W445="ja",Y445=""),"XML-Datei ablegen",IF(X445&lt;&gt;"ja","Pflichtangaben prüfen",""))))</f>
        <v/>
      </c>
      <c r="W445" s="18" t="n"/>
      <c r="X445" s="18" t="n"/>
      <c r="Y445" s="11" t="n"/>
    </row>
    <row r="446">
      <c r="A446" s="9">
        <f>IF(E446="","",COUNTA(E$7:E446))</f>
        <v/>
      </c>
      <c r="B446" s="10" t="n"/>
      <c r="C446" s="10" t="n"/>
      <c r="D446" s="11" t="n"/>
      <c r="E446" s="11" t="n"/>
      <c r="F446" s="11" t="n"/>
      <c r="G446" s="11" t="n"/>
      <c r="H446" s="12" t="n"/>
      <c r="I446" s="13" t="n"/>
      <c r="J446" s="14">
        <f>IF(H446="","",ROUND(H446*I446,2))</f>
        <v/>
      </c>
      <c r="K446" s="14">
        <f>IF(H446="","",H446+N(J446))</f>
        <v/>
      </c>
      <c r="L446" s="9">
        <f>IF(E446="","",IFERROR(IF(INDEX(Lieferanten!$B$6:$B$205,MATCH(E446,Lieferanten!$A$6:$A$205,0))="",Einstellungen!$A$5,INDEX(Lieferanten!$B$6:$B$205,MATCH(E446,Lieferanten!$A$6:$A$205,0))),Einstellungen!$A$5))</f>
        <v/>
      </c>
      <c r="M446" s="15">
        <f>IF(C446="","",IF(N446&lt;&gt;"",N446,C446+L446))</f>
        <v/>
      </c>
      <c r="N446" s="10" t="n"/>
      <c r="O446" s="15">
        <f>IF(C446="","",IFERROR(IF(OR(INDEX(Lieferanten!$C$6:$C$205,MATCH(E446,Lieferanten!$A$6:$A$205,0))="",INDEX(Lieferanten!$D$6:$D$205,MATCH(E446,Lieferanten!$A$6:$A$205,0))=""),"",C446+INDEX(Lieferanten!$D$6:$D$205,MATCH(E446,Lieferanten!$A$6:$A$205,0))),""))</f>
        <v/>
      </c>
      <c r="P446" s="14">
        <f>IF(OR(H446="",O446=""),"",ROUND(K446*INDEX(Lieferanten!$C$6:$C$205,MATCH(E446,Lieferanten!$A$6:$A$205,0)),2))</f>
        <v/>
      </c>
      <c r="Q446" s="10" t="n"/>
      <c r="R446" s="12" t="n"/>
      <c r="S446" s="11" t="n"/>
      <c r="T446" s="14">
        <f>IF(H446="","",IF(U446="bezahlt",0,K446-N(R446)))</f>
        <v/>
      </c>
      <c r="U446" s="16">
        <f>IF(H446="","",IF(Q446&lt;&gt;"",IF(OR(R446="",R446&gt;=K446-N(P446)-0.005),"bezahlt","teilbezahlt"),IF(IF(O446="",FALSE,TODAY()&lt;=O446),"Skonto möglich",IF(IF(M446="",FALSE,TODAY()&gt;M446),"überfällig","offen"))))</f>
        <v/>
      </c>
      <c r="V446" s="17">
        <f>IF(H446="","",IF(AND(D446&lt;&gt;"",COUNTIFS(E$7:E$506,E446,D$7:D$506,D446)&gt;1),"doppelt erfasst?",IF(AND(W446="ja",Y446=""),"XML-Datei ablegen",IF(X446&lt;&gt;"ja","Pflichtangaben prüfen",""))))</f>
        <v/>
      </c>
      <c r="W446" s="18" t="n"/>
      <c r="X446" s="18" t="n"/>
      <c r="Y446" s="11" t="n"/>
    </row>
    <row r="447">
      <c r="A447" s="9">
        <f>IF(E447="","",COUNTA(E$7:E447))</f>
        <v/>
      </c>
      <c r="B447" s="10" t="n"/>
      <c r="C447" s="10" t="n"/>
      <c r="D447" s="11" t="n"/>
      <c r="E447" s="11" t="n"/>
      <c r="F447" s="11" t="n"/>
      <c r="G447" s="11" t="n"/>
      <c r="H447" s="12" t="n"/>
      <c r="I447" s="13" t="n"/>
      <c r="J447" s="14">
        <f>IF(H447="","",ROUND(H447*I447,2))</f>
        <v/>
      </c>
      <c r="K447" s="14">
        <f>IF(H447="","",H447+N(J447))</f>
        <v/>
      </c>
      <c r="L447" s="9">
        <f>IF(E447="","",IFERROR(IF(INDEX(Lieferanten!$B$6:$B$205,MATCH(E447,Lieferanten!$A$6:$A$205,0))="",Einstellungen!$A$5,INDEX(Lieferanten!$B$6:$B$205,MATCH(E447,Lieferanten!$A$6:$A$205,0))),Einstellungen!$A$5))</f>
        <v/>
      </c>
      <c r="M447" s="15">
        <f>IF(C447="","",IF(N447&lt;&gt;"",N447,C447+L447))</f>
        <v/>
      </c>
      <c r="N447" s="10" t="n"/>
      <c r="O447" s="15">
        <f>IF(C447="","",IFERROR(IF(OR(INDEX(Lieferanten!$C$6:$C$205,MATCH(E447,Lieferanten!$A$6:$A$205,0))="",INDEX(Lieferanten!$D$6:$D$205,MATCH(E447,Lieferanten!$A$6:$A$205,0))=""),"",C447+INDEX(Lieferanten!$D$6:$D$205,MATCH(E447,Lieferanten!$A$6:$A$205,0))),""))</f>
        <v/>
      </c>
      <c r="P447" s="14">
        <f>IF(OR(H447="",O447=""),"",ROUND(K447*INDEX(Lieferanten!$C$6:$C$205,MATCH(E447,Lieferanten!$A$6:$A$205,0)),2))</f>
        <v/>
      </c>
      <c r="Q447" s="10" t="n"/>
      <c r="R447" s="12" t="n"/>
      <c r="S447" s="11" t="n"/>
      <c r="T447" s="14">
        <f>IF(H447="","",IF(U447="bezahlt",0,K447-N(R447)))</f>
        <v/>
      </c>
      <c r="U447" s="16">
        <f>IF(H447="","",IF(Q447&lt;&gt;"",IF(OR(R447="",R447&gt;=K447-N(P447)-0.005),"bezahlt","teilbezahlt"),IF(IF(O447="",FALSE,TODAY()&lt;=O447),"Skonto möglich",IF(IF(M447="",FALSE,TODAY()&gt;M447),"überfällig","offen"))))</f>
        <v/>
      </c>
      <c r="V447" s="17">
        <f>IF(H447="","",IF(AND(D447&lt;&gt;"",COUNTIFS(E$7:E$506,E447,D$7:D$506,D447)&gt;1),"doppelt erfasst?",IF(AND(W447="ja",Y447=""),"XML-Datei ablegen",IF(X447&lt;&gt;"ja","Pflichtangaben prüfen",""))))</f>
        <v/>
      </c>
      <c r="W447" s="18" t="n"/>
      <c r="X447" s="18" t="n"/>
      <c r="Y447" s="11" t="n"/>
    </row>
    <row r="448">
      <c r="A448" s="9">
        <f>IF(E448="","",COUNTA(E$7:E448))</f>
        <v/>
      </c>
      <c r="B448" s="10" t="n"/>
      <c r="C448" s="10" t="n"/>
      <c r="D448" s="11" t="n"/>
      <c r="E448" s="11" t="n"/>
      <c r="F448" s="11" t="n"/>
      <c r="G448" s="11" t="n"/>
      <c r="H448" s="12" t="n"/>
      <c r="I448" s="13" t="n"/>
      <c r="J448" s="14">
        <f>IF(H448="","",ROUND(H448*I448,2))</f>
        <v/>
      </c>
      <c r="K448" s="14">
        <f>IF(H448="","",H448+N(J448))</f>
        <v/>
      </c>
      <c r="L448" s="9">
        <f>IF(E448="","",IFERROR(IF(INDEX(Lieferanten!$B$6:$B$205,MATCH(E448,Lieferanten!$A$6:$A$205,0))="",Einstellungen!$A$5,INDEX(Lieferanten!$B$6:$B$205,MATCH(E448,Lieferanten!$A$6:$A$205,0))),Einstellungen!$A$5))</f>
        <v/>
      </c>
      <c r="M448" s="15">
        <f>IF(C448="","",IF(N448&lt;&gt;"",N448,C448+L448))</f>
        <v/>
      </c>
      <c r="N448" s="10" t="n"/>
      <c r="O448" s="15">
        <f>IF(C448="","",IFERROR(IF(OR(INDEX(Lieferanten!$C$6:$C$205,MATCH(E448,Lieferanten!$A$6:$A$205,0))="",INDEX(Lieferanten!$D$6:$D$205,MATCH(E448,Lieferanten!$A$6:$A$205,0))=""),"",C448+INDEX(Lieferanten!$D$6:$D$205,MATCH(E448,Lieferanten!$A$6:$A$205,0))),""))</f>
        <v/>
      </c>
      <c r="P448" s="14">
        <f>IF(OR(H448="",O448=""),"",ROUND(K448*INDEX(Lieferanten!$C$6:$C$205,MATCH(E448,Lieferanten!$A$6:$A$205,0)),2))</f>
        <v/>
      </c>
      <c r="Q448" s="10" t="n"/>
      <c r="R448" s="12" t="n"/>
      <c r="S448" s="11" t="n"/>
      <c r="T448" s="14">
        <f>IF(H448="","",IF(U448="bezahlt",0,K448-N(R448)))</f>
        <v/>
      </c>
      <c r="U448" s="16">
        <f>IF(H448="","",IF(Q448&lt;&gt;"",IF(OR(R448="",R448&gt;=K448-N(P448)-0.005),"bezahlt","teilbezahlt"),IF(IF(O448="",FALSE,TODAY()&lt;=O448),"Skonto möglich",IF(IF(M448="",FALSE,TODAY()&gt;M448),"überfällig","offen"))))</f>
        <v/>
      </c>
      <c r="V448" s="17">
        <f>IF(H448="","",IF(AND(D448&lt;&gt;"",COUNTIFS(E$7:E$506,E448,D$7:D$506,D448)&gt;1),"doppelt erfasst?",IF(AND(W448="ja",Y448=""),"XML-Datei ablegen",IF(X448&lt;&gt;"ja","Pflichtangaben prüfen",""))))</f>
        <v/>
      </c>
      <c r="W448" s="18" t="n"/>
      <c r="X448" s="18" t="n"/>
      <c r="Y448" s="11" t="n"/>
    </row>
    <row r="449">
      <c r="A449" s="9">
        <f>IF(E449="","",COUNTA(E$7:E449))</f>
        <v/>
      </c>
      <c r="B449" s="10" t="n"/>
      <c r="C449" s="10" t="n"/>
      <c r="D449" s="11" t="n"/>
      <c r="E449" s="11" t="n"/>
      <c r="F449" s="11" t="n"/>
      <c r="G449" s="11" t="n"/>
      <c r="H449" s="12" t="n"/>
      <c r="I449" s="13" t="n"/>
      <c r="J449" s="14">
        <f>IF(H449="","",ROUND(H449*I449,2))</f>
        <v/>
      </c>
      <c r="K449" s="14">
        <f>IF(H449="","",H449+N(J449))</f>
        <v/>
      </c>
      <c r="L449" s="9">
        <f>IF(E449="","",IFERROR(IF(INDEX(Lieferanten!$B$6:$B$205,MATCH(E449,Lieferanten!$A$6:$A$205,0))="",Einstellungen!$A$5,INDEX(Lieferanten!$B$6:$B$205,MATCH(E449,Lieferanten!$A$6:$A$205,0))),Einstellungen!$A$5))</f>
        <v/>
      </c>
      <c r="M449" s="15">
        <f>IF(C449="","",IF(N449&lt;&gt;"",N449,C449+L449))</f>
        <v/>
      </c>
      <c r="N449" s="10" t="n"/>
      <c r="O449" s="15">
        <f>IF(C449="","",IFERROR(IF(OR(INDEX(Lieferanten!$C$6:$C$205,MATCH(E449,Lieferanten!$A$6:$A$205,0))="",INDEX(Lieferanten!$D$6:$D$205,MATCH(E449,Lieferanten!$A$6:$A$205,0))=""),"",C449+INDEX(Lieferanten!$D$6:$D$205,MATCH(E449,Lieferanten!$A$6:$A$205,0))),""))</f>
        <v/>
      </c>
      <c r="P449" s="14">
        <f>IF(OR(H449="",O449=""),"",ROUND(K449*INDEX(Lieferanten!$C$6:$C$205,MATCH(E449,Lieferanten!$A$6:$A$205,0)),2))</f>
        <v/>
      </c>
      <c r="Q449" s="10" t="n"/>
      <c r="R449" s="12" t="n"/>
      <c r="S449" s="11" t="n"/>
      <c r="T449" s="14">
        <f>IF(H449="","",IF(U449="bezahlt",0,K449-N(R449)))</f>
        <v/>
      </c>
      <c r="U449" s="16">
        <f>IF(H449="","",IF(Q449&lt;&gt;"",IF(OR(R449="",R449&gt;=K449-N(P449)-0.005),"bezahlt","teilbezahlt"),IF(IF(O449="",FALSE,TODAY()&lt;=O449),"Skonto möglich",IF(IF(M449="",FALSE,TODAY()&gt;M449),"überfällig","offen"))))</f>
        <v/>
      </c>
      <c r="V449" s="17">
        <f>IF(H449="","",IF(AND(D449&lt;&gt;"",COUNTIFS(E$7:E$506,E449,D$7:D$506,D449)&gt;1),"doppelt erfasst?",IF(AND(W449="ja",Y449=""),"XML-Datei ablegen",IF(X449&lt;&gt;"ja","Pflichtangaben prüfen",""))))</f>
        <v/>
      </c>
      <c r="W449" s="18" t="n"/>
      <c r="X449" s="18" t="n"/>
      <c r="Y449" s="11" t="n"/>
    </row>
    <row r="450">
      <c r="A450" s="9">
        <f>IF(E450="","",COUNTA(E$7:E450))</f>
        <v/>
      </c>
      <c r="B450" s="10" t="n"/>
      <c r="C450" s="10" t="n"/>
      <c r="D450" s="11" t="n"/>
      <c r="E450" s="11" t="n"/>
      <c r="F450" s="11" t="n"/>
      <c r="G450" s="11" t="n"/>
      <c r="H450" s="12" t="n"/>
      <c r="I450" s="13" t="n"/>
      <c r="J450" s="14">
        <f>IF(H450="","",ROUND(H450*I450,2))</f>
        <v/>
      </c>
      <c r="K450" s="14">
        <f>IF(H450="","",H450+N(J450))</f>
        <v/>
      </c>
      <c r="L450" s="9">
        <f>IF(E450="","",IFERROR(IF(INDEX(Lieferanten!$B$6:$B$205,MATCH(E450,Lieferanten!$A$6:$A$205,0))="",Einstellungen!$A$5,INDEX(Lieferanten!$B$6:$B$205,MATCH(E450,Lieferanten!$A$6:$A$205,0))),Einstellungen!$A$5))</f>
        <v/>
      </c>
      <c r="M450" s="15">
        <f>IF(C450="","",IF(N450&lt;&gt;"",N450,C450+L450))</f>
        <v/>
      </c>
      <c r="N450" s="10" t="n"/>
      <c r="O450" s="15">
        <f>IF(C450="","",IFERROR(IF(OR(INDEX(Lieferanten!$C$6:$C$205,MATCH(E450,Lieferanten!$A$6:$A$205,0))="",INDEX(Lieferanten!$D$6:$D$205,MATCH(E450,Lieferanten!$A$6:$A$205,0))=""),"",C450+INDEX(Lieferanten!$D$6:$D$205,MATCH(E450,Lieferanten!$A$6:$A$205,0))),""))</f>
        <v/>
      </c>
      <c r="P450" s="14">
        <f>IF(OR(H450="",O450=""),"",ROUND(K450*INDEX(Lieferanten!$C$6:$C$205,MATCH(E450,Lieferanten!$A$6:$A$205,0)),2))</f>
        <v/>
      </c>
      <c r="Q450" s="10" t="n"/>
      <c r="R450" s="12" t="n"/>
      <c r="S450" s="11" t="n"/>
      <c r="T450" s="14">
        <f>IF(H450="","",IF(U450="bezahlt",0,K450-N(R450)))</f>
        <v/>
      </c>
      <c r="U450" s="16">
        <f>IF(H450="","",IF(Q450&lt;&gt;"",IF(OR(R450="",R450&gt;=K450-N(P450)-0.005),"bezahlt","teilbezahlt"),IF(IF(O450="",FALSE,TODAY()&lt;=O450),"Skonto möglich",IF(IF(M450="",FALSE,TODAY()&gt;M450),"überfällig","offen"))))</f>
        <v/>
      </c>
      <c r="V450" s="17">
        <f>IF(H450="","",IF(AND(D450&lt;&gt;"",COUNTIFS(E$7:E$506,E450,D$7:D$506,D450)&gt;1),"doppelt erfasst?",IF(AND(W450="ja",Y450=""),"XML-Datei ablegen",IF(X450&lt;&gt;"ja","Pflichtangaben prüfen",""))))</f>
        <v/>
      </c>
      <c r="W450" s="18" t="n"/>
      <c r="X450" s="18" t="n"/>
      <c r="Y450" s="11" t="n"/>
    </row>
    <row r="451">
      <c r="A451" s="9">
        <f>IF(E451="","",COUNTA(E$7:E451))</f>
        <v/>
      </c>
      <c r="B451" s="10" t="n"/>
      <c r="C451" s="10" t="n"/>
      <c r="D451" s="11" t="n"/>
      <c r="E451" s="11" t="n"/>
      <c r="F451" s="11" t="n"/>
      <c r="G451" s="11" t="n"/>
      <c r="H451" s="12" t="n"/>
      <c r="I451" s="13" t="n"/>
      <c r="J451" s="14">
        <f>IF(H451="","",ROUND(H451*I451,2))</f>
        <v/>
      </c>
      <c r="K451" s="14">
        <f>IF(H451="","",H451+N(J451))</f>
        <v/>
      </c>
      <c r="L451" s="9">
        <f>IF(E451="","",IFERROR(IF(INDEX(Lieferanten!$B$6:$B$205,MATCH(E451,Lieferanten!$A$6:$A$205,0))="",Einstellungen!$A$5,INDEX(Lieferanten!$B$6:$B$205,MATCH(E451,Lieferanten!$A$6:$A$205,0))),Einstellungen!$A$5))</f>
        <v/>
      </c>
      <c r="M451" s="15">
        <f>IF(C451="","",IF(N451&lt;&gt;"",N451,C451+L451))</f>
        <v/>
      </c>
      <c r="N451" s="10" t="n"/>
      <c r="O451" s="15">
        <f>IF(C451="","",IFERROR(IF(OR(INDEX(Lieferanten!$C$6:$C$205,MATCH(E451,Lieferanten!$A$6:$A$205,0))="",INDEX(Lieferanten!$D$6:$D$205,MATCH(E451,Lieferanten!$A$6:$A$205,0))=""),"",C451+INDEX(Lieferanten!$D$6:$D$205,MATCH(E451,Lieferanten!$A$6:$A$205,0))),""))</f>
        <v/>
      </c>
      <c r="P451" s="14">
        <f>IF(OR(H451="",O451=""),"",ROUND(K451*INDEX(Lieferanten!$C$6:$C$205,MATCH(E451,Lieferanten!$A$6:$A$205,0)),2))</f>
        <v/>
      </c>
      <c r="Q451" s="10" t="n"/>
      <c r="R451" s="12" t="n"/>
      <c r="S451" s="11" t="n"/>
      <c r="T451" s="14">
        <f>IF(H451="","",IF(U451="bezahlt",0,K451-N(R451)))</f>
        <v/>
      </c>
      <c r="U451" s="16">
        <f>IF(H451="","",IF(Q451&lt;&gt;"",IF(OR(R451="",R451&gt;=K451-N(P451)-0.005),"bezahlt","teilbezahlt"),IF(IF(O451="",FALSE,TODAY()&lt;=O451),"Skonto möglich",IF(IF(M451="",FALSE,TODAY()&gt;M451),"überfällig","offen"))))</f>
        <v/>
      </c>
      <c r="V451" s="17">
        <f>IF(H451="","",IF(AND(D451&lt;&gt;"",COUNTIFS(E$7:E$506,E451,D$7:D$506,D451)&gt;1),"doppelt erfasst?",IF(AND(W451="ja",Y451=""),"XML-Datei ablegen",IF(X451&lt;&gt;"ja","Pflichtangaben prüfen",""))))</f>
        <v/>
      </c>
      <c r="W451" s="18" t="n"/>
      <c r="X451" s="18" t="n"/>
      <c r="Y451" s="11" t="n"/>
    </row>
    <row r="452">
      <c r="A452" s="9">
        <f>IF(E452="","",COUNTA(E$7:E452))</f>
        <v/>
      </c>
      <c r="B452" s="10" t="n"/>
      <c r="C452" s="10" t="n"/>
      <c r="D452" s="11" t="n"/>
      <c r="E452" s="11" t="n"/>
      <c r="F452" s="11" t="n"/>
      <c r="G452" s="11" t="n"/>
      <c r="H452" s="12" t="n"/>
      <c r="I452" s="13" t="n"/>
      <c r="J452" s="14">
        <f>IF(H452="","",ROUND(H452*I452,2))</f>
        <v/>
      </c>
      <c r="K452" s="14">
        <f>IF(H452="","",H452+N(J452))</f>
        <v/>
      </c>
      <c r="L452" s="9">
        <f>IF(E452="","",IFERROR(IF(INDEX(Lieferanten!$B$6:$B$205,MATCH(E452,Lieferanten!$A$6:$A$205,0))="",Einstellungen!$A$5,INDEX(Lieferanten!$B$6:$B$205,MATCH(E452,Lieferanten!$A$6:$A$205,0))),Einstellungen!$A$5))</f>
        <v/>
      </c>
      <c r="M452" s="15">
        <f>IF(C452="","",IF(N452&lt;&gt;"",N452,C452+L452))</f>
        <v/>
      </c>
      <c r="N452" s="10" t="n"/>
      <c r="O452" s="15">
        <f>IF(C452="","",IFERROR(IF(OR(INDEX(Lieferanten!$C$6:$C$205,MATCH(E452,Lieferanten!$A$6:$A$205,0))="",INDEX(Lieferanten!$D$6:$D$205,MATCH(E452,Lieferanten!$A$6:$A$205,0))=""),"",C452+INDEX(Lieferanten!$D$6:$D$205,MATCH(E452,Lieferanten!$A$6:$A$205,0))),""))</f>
        <v/>
      </c>
      <c r="P452" s="14">
        <f>IF(OR(H452="",O452=""),"",ROUND(K452*INDEX(Lieferanten!$C$6:$C$205,MATCH(E452,Lieferanten!$A$6:$A$205,0)),2))</f>
        <v/>
      </c>
      <c r="Q452" s="10" t="n"/>
      <c r="R452" s="12" t="n"/>
      <c r="S452" s="11" t="n"/>
      <c r="T452" s="14">
        <f>IF(H452="","",IF(U452="bezahlt",0,K452-N(R452)))</f>
        <v/>
      </c>
      <c r="U452" s="16">
        <f>IF(H452="","",IF(Q452&lt;&gt;"",IF(OR(R452="",R452&gt;=K452-N(P452)-0.005),"bezahlt","teilbezahlt"),IF(IF(O452="",FALSE,TODAY()&lt;=O452),"Skonto möglich",IF(IF(M452="",FALSE,TODAY()&gt;M452),"überfällig","offen"))))</f>
        <v/>
      </c>
      <c r="V452" s="17">
        <f>IF(H452="","",IF(AND(D452&lt;&gt;"",COUNTIFS(E$7:E$506,E452,D$7:D$506,D452)&gt;1),"doppelt erfasst?",IF(AND(W452="ja",Y452=""),"XML-Datei ablegen",IF(X452&lt;&gt;"ja","Pflichtangaben prüfen",""))))</f>
        <v/>
      </c>
      <c r="W452" s="18" t="n"/>
      <c r="X452" s="18" t="n"/>
      <c r="Y452" s="11" t="n"/>
    </row>
    <row r="453">
      <c r="A453" s="9">
        <f>IF(E453="","",COUNTA(E$7:E453))</f>
        <v/>
      </c>
      <c r="B453" s="10" t="n"/>
      <c r="C453" s="10" t="n"/>
      <c r="D453" s="11" t="n"/>
      <c r="E453" s="11" t="n"/>
      <c r="F453" s="11" t="n"/>
      <c r="G453" s="11" t="n"/>
      <c r="H453" s="12" t="n"/>
      <c r="I453" s="13" t="n"/>
      <c r="J453" s="14">
        <f>IF(H453="","",ROUND(H453*I453,2))</f>
        <v/>
      </c>
      <c r="K453" s="14">
        <f>IF(H453="","",H453+N(J453))</f>
        <v/>
      </c>
      <c r="L453" s="9">
        <f>IF(E453="","",IFERROR(IF(INDEX(Lieferanten!$B$6:$B$205,MATCH(E453,Lieferanten!$A$6:$A$205,0))="",Einstellungen!$A$5,INDEX(Lieferanten!$B$6:$B$205,MATCH(E453,Lieferanten!$A$6:$A$205,0))),Einstellungen!$A$5))</f>
        <v/>
      </c>
      <c r="M453" s="15">
        <f>IF(C453="","",IF(N453&lt;&gt;"",N453,C453+L453))</f>
        <v/>
      </c>
      <c r="N453" s="10" t="n"/>
      <c r="O453" s="15">
        <f>IF(C453="","",IFERROR(IF(OR(INDEX(Lieferanten!$C$6:$C$205,MATCH(E453,Lieferanten!$A$6:$A$205,0))="",INDEX(Lieferanten!$D$6:$D$205,MATCH(E453,Lieferanten!$A$6:$A$205,0))=""),"",C453+INDEX(Lieferanten!$D$6:$D$205,MATCH(E453,Lieferanten!$A$6:$A$205,0))),""))</f>
        <v/>
      </c>
      <c r="P453" s="14">
        <f>IF(OR(H453="",O453=""),"",ROUND(K453*INDEX(Lieferanten!$C$6:$C$205,MATCH(E453,Lieferanten!$A$6:$A$205,0)),2))</f>
        <v/>
      </c>
      <c r="Q453" s="10" t="n"/>
      <c r="R453" s="12" t="n"/>
      <c r="S453" s="11" t="n"/>
      <c r="T453" s="14">
        <f>IF(H453="","",IF(U453="bezahlt",0,K453-N(R453)))</f>
        <v/>
      </c>
      <c r="U453" s="16">
        <f>IF(H453="","",IF(Q453&lt;&gt;"",IF(OR(R453="",R453&gt;=K453-N(P453)-0.005),"bezahlt","teilbezahlt"),IF(IF(O453="",FALSE,TODAY()&lt;=O453),"Skonto möglich",IF(IF(M453="",FALSE,TODAY()&gt;M453),"überfällig","offen"))))</f>
        <v/>
      </c>
      <c r="V453" s="17">
        <f>IF(H453="","",IF(AND(D453&lt;&gt;"",COUNTIFS(E$7:E$506,E453,D$7:D$506,D453)&gt;1),"doppelt erfasst?",IF(AND(W453="ja",Y453=""),"XML-Datei ablegen",IF(X453&lt;&gt;"ja","Pflichtangaben prüfen",""))))</f>
        <v/>
      </c>
      <c r="W453" s="18" t="n"/>
      <c r="X453" s="18" t="n"/>
      <c r="Y453" s="11" t="n"/>
    </row>
    <row r="454">
      <c r="A454" s="9">
        <f>IF(E454="","",COUNTA(E$7:E454))</f>
        <v/>
      </c>
      <c r="B454" s="10" t="n"/>
      <c r="C454" s="10" t="n"/>
      <c r="D454" s="11" t="n"/>
      <c r="E454" s="11" t="n"/>
      <c r="F454" s="11" t="n"/>
      <c r="G454" s="11" t="n"/>
      <c r="H454" s="12" t="n"/>
      <c r="I454" s="13" t="n"/>
      <c r="J454" s="14">
        <f>IF(H454="","",ROUND(H454*I454,2))</f>
        <v/>
      </c>
      <c r="K454" s="14">
        <f>IF(H454="","",H454+N(J454))</f>
        <v/>
      </c>
      <c r="L454" s="9">
        <f>IF(E454="","",IFERROR(IF(INDEX(Lieferanten!$B$6:$B$205,MATCH(E454,Lieferanten!$A$6:$A$205,0))="",Einstellungen!$A$5,INDEX(Lieferanten!$B$6:$B$205,MATCH(E454,Lieferanten!$A$6:$A$205,0))),Einstellungen!$A$5))</f>
        <v/>
      </c>
      <c r="M454" s="15">
        <f>IF(C454="","",IF(N454&lt;&gt;"",N454,C454+L454))</f>
        <v/>
      </c>
      <c r="N454" s="10" t="n"/>
      <c r="O454" s="15">
        <f>IF(C454="","",IFERROR(IF(OR(INDEX(Lieferanten!$C$6:$C$205,MATCH(E454,Lieferanten!$A$6:$A$205,0))="",INDEX(Lieferanten!$D$6:$D$205,MATCH(E454,Lieferanten!$A$6:$A$205,0))=""),"",C454+INDEX(Lieferanten!$D$6:$D$205,MATCH(E454,Lieferanten!$A$6:$A$205,0))),""))</f>
        <v/>
      </c>
      <c r="P454" s="14">
        <f>IF(OR(H454="",O454=""),"",ROUND(K454*INDEX(Lieferanten!$C$6:$C$205,MATCH(E454,Lieferanten!$A$6:$A$205,0)),2))</f>
        <v/>
      </c>
      <c r="Q454" s="10" t="n"/>
      <c r="R454" s="12" t="n"/>
      <c r="S454" s="11" t="n"/>
      <c r="T454" s="14">
        <f>IF(H454="","",IF(U454="bezahlt",0,K454-N(R454)))</f>
        <v/>
      </c>
      <c r="U454" s="16">
        <f>IF(H454="","",IF(Q454&lt;&gt;"",IF(OR(R454="",R454&gt;=K454-N(P454)-0.005),"bezahlt","teilbezahlt"),IF(IF(O454="",FALSE,TODAY()&lt;=O454),"Skonto möglich",IF(IF(M454="",FALSE,TODAY()&gt;M454),"überfällig","offen"))))</f>
        <v/>
      </c>
      <c r="V454" s="17">
        <f>IF(H454="","",IF(AND(D454&lt;&gt;"",COUNTIFS(E$7:E$506,E454,D$7:D$506,D454)&gt;1),"doppelt erfasst?",IF(AND(W454="ja",Y454=""),"XML-Datei ablegen",IF(X454&lt;&gt;"ja","Pflichtangaben prüfen",""))))</f>
        <v/>
      </c>
      <c r="W454" s="18" t="n"/>
      <c r="X454" s="18" t="n"/>
      <c r="Y454" s="11" t="n"/>
    </row>
    <row r="455">
      <c r="A455" s="9">
        <f>IF(E455="","",COUNTA(E$7:E455))</f>
        <v/>
      </c>
      <c r="B455" s="10" t="n"/>
      <c r="C455" s="10" t="n"/>
      <c r="D455" s="11" t="n"/>
      <c r="E455" s="11" t="n"/>
      <c r="F455" s="11" t="n"/>
      <c r="G455" s="11" t="n"/>
      <c r="H455" s="12" t="n"/>
      <c r="I455" s="13" t="n"/>
      <c r="J455" s="14">
        <f>IF(H455="","",ROUND(H455*I455,2))</f>
        <v/>
      </c>
      <c r="K455" s="14">
        <f>IF(H455="","",H455+N(J455))</f>
        <v/>
      </c>
      <c r="L455" s="9">
        <f>IF(E455="","",IFERROR(IF(INDEX(Lieferanten!$B$6:$B$205,MATCH(E455,Lieferanten!$A$6:$A$205,0))="",Einstellungen!$A$5,INDEX(Lieferanten!$B$6:$B$205,MATCH(E455,Lieferanten!$A$6:$A$205,0))),Einstellungen!$A$5))</f>
        <v/>
      </c>
      <c r="M455" s="15">
        <f>IF(C455="","",IF(N455&lt;&gt;"",N455,C455+L455))</f>
        <v/>
      </c>
      <c r="N455" s="10" t="n"/>
      <c r="O455" s="15">
        <f>IF(C455="","",IFERROR(IF(OR(INDEX(Lieferanten!$C$6:$C$205,MATCH(E455,Lieferanten!$A$6:$A$205,0))="",INDEX(Lieferanten!$D$6:$D$205,MATCH(E455,Lieferanten!$A$6:$A$205,0))=""),"",C455+INDEX(Lieferanten!$D$6:$D$205,MATCH(E455,Lieferanten!$A$6:$A$205,0))),""))</f>
        <v/>
      </c>
      <c r="P455" s="14">
        <f>IF(OR(H455="",O455=""),"",ROUND(K455*INDEX(Lieferanten!$C$6:$C$205,MATCH(E455,Lieferanten!$A$6:$A$205,0)),2))</f>
        <v/>
      </c>
      <c r="Q455" s="10" t="n"/>
      <c r="R455" s="12" t="n"/>
      <c r="S455" s="11" t="n"/>
      <c r="T455" s="14">
        <f>IF(H455="","",IF(U455="bezahlt",0,K455-N(R455)))</f>
        <v/>
      </c>
      <c r="U455" s="16">
        <f>IF(H455="","",IF(Q455&lt;&gt;"",IF(OR(R455="",R455&gt;=K455-N(P455)-0.005),"bezahlt","teilbezahlt"),IF(IF(O455="",FALSE,TODAY()&lt;=O455),"Skonto möglich",IF(IF(M455="",FALSE,TODAY()&gt;M455),"überfällig","offen"))))</f>
        <v/>
      </c>
      <c r="V455" s="17">
        <f>IF(H455="","",IF(AND(D455&lt;&gt;"",COUNTIFS(E$7:E$506,E455,D$7:D$506,D455)&gt;1),"doppelt erfasst?",IF(AND(W455="ja",Y455=""),"XML-Datei ablegen",IF(X455&lt;&gt;"ja","Pflichtangaben prüfen",""))))</f>
        <v/>
      </c>
      <c r="W455" s="18" t="n"/>
      <c r="X455" s="18" t="n"/>
      <c r="Y455" s="11" t="n"/>
    </row>
    <row r="456">
      <c r="A456" s="9">
        <f>IF(E456="","",COUNTA(E$7:E456))</f>
        <v/>
      </c>
      <c r="B456" s="10" t="n"/>
      <c r="C456" s="10" t="n"/>
      <c r="D456" s="11" t="n"/>
      <c r="E456" s="11" t="n"/>
      <c r="F456" s="11" t="n"/>
      <c r="G456" s="11" t="n"/>
      <c r="H456" s="12" t="n"/>
      <c r="I456" s="13" t="n"/>
      <c r="J456" s="14">
        <f>IF(H456="","",ROUND(H456*I456,2))</f>
        <v/>
      </c>
      <c r="K456" s="14">
        <f>IF(H456="","",H456+N(J456))</f>
        <v/>
      </c>
      <c r="L456" s="9">
        <f>IF(E456="","",IFERROR(IF(INDEX(Lieferanten!$B$6:$B$205,MATCH(E456,Lieferanten!$A$6:$A$205,0))="",Einstellungen!$A$5,INDEX(Lieferanten!$B$6:$B$205,MATCH(E456,Lieferanten!$A$6:$A$205,0))),Einstellungen!$A$5))</f>
        <v/>
      </c>
      <c r="M456" s="15">
        <f>IF(C456="","",IF(N456&lt;&gt;"",N456,C456+L456))</f>
        <v/>
      </c>
      <c r="N456" s="10" t="n"/>
      <c r="O456" s="15">
        <f>IF(C456="","",IFERROR(IF(OR(INDEX(Lieferanten!$C$6:$C$205,MATCH(E456,Lieferanten!$A$6:$A$205,0))="",INDEX(Lieferanten!$D$6:$D$205,MATCH(E456,Lieferanten!$A$6:$A$205,0))=""),"",C456+INDEX(Lieferanten!$D$6:$D$205,MATCH(E456,Lieferanten!$A$6:$A$205,0))),""))</f>
        <v/>
      </c>
      <c r="P456" s="14">
        <f>IF(OR(H456="",O456=""),"",ROUND(K456*INDEX(Lieferanten!$C$6:$C$205,MATCH(E456,Lieferanten!$A$6:$A$205,0)),2))</f>
        <v/>
      </c>
      <c r="Q456" s="10" t="n"/>
      <c r="R456" s="12" t="n"/>
      <c r="S456" s="11" t="n"/>
      <c r="T456" s="14">
        <f>IF(H456="","",IF(U456="bezahlt",0,K456-N(R456)))</f>
        <v/>
      </c>
      <c r="U456" s="16">
        <f>IF(H456="","",IF(Q456&lt;&gt;"",IF(OR(R456="",R456&gt;=K456-N(P456)-0.005),"bezahlt","teilbezahlt"),IF(IF(O456="",FALSE,TODAY()&lt;=O456),"Skonto möglich",IF(IF(M456="",FALSE,TODAY()&gt;M456),"überfällig","offen"))))</f>
        <v/>
      </c>
      <c r="V456" s="17">
        <f>IF(H456="","",IF(AND(D456&lt;&gt;"",COUNTIFS(E$7:E$506,E456,D$7:D$506,D456)&gt;1),"doppelt erfasst?",IF(AND(W456="ja",Y456=""),"XML-Datei ablegen",IF(X456&lt;&gt;"ja","Pflichtangaben prüfen",""))))</f>
        <v/>
      </c>
      <c r="W456" s="18" t="n"/>
      <c r="X456" s="18" t="n"/>
      <c r="Y456" s="11" t="n"/>
    </row>
    <row r="457">
      <c r="A457" s="9">
        <f>IF(E457="","",COUNTA(E$7:E457))</f>
        <v/>
      </c>
      <c r="B457" s="10" t="n"/>
      <c r="C457" s="10" t="n"/>
      <c r="D457" s="11" t="n"/>
      <c r="E457" s="11" t="n"/>
      <c r="F457" s="11" t="n"/>
      <c r="G457" s="11" t="n"/>
      <c r="H457" s="12" t="n"/>
      <c r="I457" s="13" t="n"/>
      <c r="J457" s="14">
        <f>IF(H457="","",ROUND(H457*I457,2))</f>
        <v/>
      </c>
      <c r="K457" s="14">
        <f>IF(H457="","",H457+N(J457))</f>
        <v/>
      </c>
      <c r="L457" s="9">
        <f>IF(E457="","",IFERROR(IF(INDEX(Lieferanten!$B$6:$B$205,MATCH(E457,Lieferanten!$A$6:$A$205,0))="",Einstellungen!$A$5,INDEX(Lieferanten!$B$6:$B$205,MATCH(E457,Lieferanten!$A$6:$A$205,0))),Einstellungen!$A$5))</f>
        <v/>
      </c>
      <c r="M457" s="15">
        <f>IF(C457="","",IF(N457&lt;&gt;"",N457,C457+L457))</f>
        <v/>
      </c>
      <c r="N457" s="10" t="n"/>
      <c r="O457" s="15">
        <f>IF(C457="","",IFERROR(IF(OR(INDEX(Lieferanten!$C$6:$C$205,MATCH(E457,Lieferanten!$A$6:$A$205,0))="",INDEX(Lieferanten!$D$6:$D$205,MATCH(E457,Lieferanten!$A$6:$A$205,0))=""),"",C457+INDEX(Lieferanten!$D$6:$D$205,MATCH(E457,Lieferanten!$A$6:$A$205,0))),""))</f>
        <v/>
      </c>
      <c r="P457" s="14">
        <f>IF(OR(H457="",O457=""),"",ROUND(K457*INDEX(Lieferanten!$C$6:$C$205,MATCH(E457,Lieferanten!$A$6:$A$205,0)),2))</f>
        <v/>
      </c>
      <c r="Q457" s="10" t="n"/>
      <c r="R457" s="12" t="n"/>
      <c r="S457" s="11" t="n"/>
      <c r="T457" s="14">
        <f>IF(H457="","",IF(U457="bezahlt",0,K457-N(R457)))</f>
        <v/>
      </c>
      <c r="U457" s="16">
        <f>IF(H457="","",IF(Q457&lt;&gt;"",IF(OR(R457="",R457&gt;=K457-N(P457)-0.005),"bezahlt","teilbezahlt"),IF(IF(O457="",FALSE,TODAY()&lt;=O457),"Skonto möglich",IF(IF(M457="",FALSE,TODAY()&gt;M457),"überfällig","offen"))))</f>
        <v/>
      </c>
      <c r="V457" s="17">
        <f>IF(H457="","",IF(AND(D457&lt;&gt;"",COUNTIFS(E$7:E$506,E457,D$7:D$506,D457)&gt;1),"doppelt erfasst?",IF(AND(W457="ja",Y457=""),"XML-Datei ablegen",IF(X457&lt;&gt;"ja","Pflichtangaben prüfen",""))))</f>
        <v/>
      </c>
      <c r="W457" s="18" t="n"/>
      <c r="X457" s="18" t="n"/>
      <c r="Y457" s="11" t="n"/>
    </row>
    <row r="458">
      <c r="A458" s="9">
        <f>IF(E458="","",COUNTA(E$7:E458))</f>
        <v/>
      </c>
      <c r="B458" s="10" t="n"/>
      <c r="C458" s="10" t="n"/>
      <c r="D458" s="11" t="n"/>
      <c r="E458" s="11" t="n"/>
      <c r="F458" s="11" t="n"/>
      <c r="G458" s="11" t="n"/>
      <c r="H458" s="12" t="n"/>
      <c r="I458" s="13" t="n"/>
      <c r="J458" s="14">
        <f>IF(H458="","",ROUND(H458*I458,2))</f>
        <v/>
      </c>
      <c r="K458" s="14">
        <f>IF(H458="","",H458+N(J458))</f>
        <v/>
      </c>
      <c r="L458" s="9">
        <f>IF(E458="","",IFERROR(IF(INDEX(Lieferanten!$B$6:$B$205,MATCH(E458,Lieferanten!$A$6:$A$205,0))="",Einstellungen!$A$5,INDEX(Lieferanten!$B$6:$B$205,MATCH(E458,Lieferanten!$A$6:$A$205,0))),Einstellungen!$A$5))</f>
        <v/>
      </c>
      <c r="M458" s="15">
        <f>IF(C458="","",IF(N458&lt;&gt;"",N458,C458+L458))</f>
        <v/>
      </c>
      <c r="N458" s="10" t="n"/>
      <c r="O458" s="15">
        <f>IF(C458="","",IFERROR(IF(OR(INDEX(Lieferanten!$C$6:$C$205,MATCH(E458,Lieferanten!$A$6:$A$205,0))="",INDEX(Lieferanten!$D$6:$D$205,MATCH(E458,Lieferanten!$A$6:$A$205,0))=""),"",C458+INDEX(Lieferanten!$D$6:$D$205,MATCH(E458,Lieferanten!$A$6:$A$205,0))),""))</f>
        <v/>
      </c>
      <c r="P458" s="14">
        <f>IF(OR(H458="",O458=""),"",ROUND(K458*INDEX(Lieferanten!$C$6:$C$205,MATCH(E458,Lieferanten!$A$6:$A$205,0)),2))</f>
        <v/>
      </c>
      <c r="Q458" s="10" t="n"/>
      <c r="R458" s="12" t="n"/>
      <c r="S458" s="11" t="n"/>
      <c r="T458" s="14">
        <f>IF(H458="","",IF(U458="bezahlt",0,K458-N(R458)))</f>
        <v/>
      </c>
      <c r="U458" s="16">
        <f>IF(H458="","",IF(Q458&lt;&gt;"",IF(OR(R458="",R458&gt;=K458-N(P458)-0.005),"bezahlt","teilbezahlt"),IF(IF(O458="",FALSE,TODAY()&lt;=O458),"Skonto möglich",IF(IF(M458="",FALSE,TODAY()&gt;M458),"überfällig","offen"))))</f>
        <v/>
      </c>
      <c r="V458" s="17">
        <f>IF(H458="","",IF(AND(D458&lt;&gt;"",COUNTIFS(E$7:E$506,E458,D$7:D$506,D458)&gt;1),"doppelt erfasst?",IF(AND(W458="ja",Y458=""),"XML-Datei ablegen",IF(X458&lt;&gt;"ja","Pflichtangaben prüfen",""))))</f>
        <v/>
      </c>
      <c r="W458" s="18" t="n"/>
      <c r="X458" s="18" t="n"/>
      <c r="Y458" s="11" t="n"/>
    </row>
    <row r="459">
      <c r="A459" s="9">
        <f>IF(E459="","",COUNTA(E$7:E459))</f>
        <v/>
      </c>
      <c r="B459" s="10" t="n"/>
      <c r="C459" s="10" t="n"/>
      <c r="D459" s="11" t="n"/>
      <c r="E459" s="11" t="n"/>
      <c r="F459" s="11" t="n"/>
      <c r="G459" s="11" t="n"/>
      <c r="H459" s="12" t="n"/>
      <c r="I459" s="13" t="n"/>
      <c r="J459" s="14">
        <f>IF(H459="","",ROUND(H459*I459,2))</f>
        <v/>
      </c>
      <c r="K459" s="14">
        <f>IF(H459="","",H459+N(J459))</f>
        <v/>
      </c>
      <c r="L459" s="9">
        <f>IF(E459="","",IFERROR(IF(INDEX(Lieferanten!$B$6:$B$205,MATCH(E459,Lieferanten!$A$6:$A$205,0))="",Einstellungen!$A$5,INDEX(Lieferanten!$B$6:$B$205,MATCH(E459,Lieferanten!$A$6:$A$205,0))),Einstellungen!$A$5))</f>
        <v/>
      </c>
      <c r="M459" s="15">
        <f>IF(C459="","",IF(N459&lt;&gt;"",N459,C459+L459))</f>
        <v/>
      </c>
      <c r="N459" s="10" t="n"/>
      <c r="O459" s="15">
        <f>IF(C459="","",IFERROR(IF(OR(INDEX(Lieferanten!$C$6:$C$205,MATCH(E459,Lieferanten!$A$6:$A$205,0))="",INDEX(Lieferanten!$D$6:$D$205,MATCH(E459,Lieferanten!$A$6:$A$205,0))=""),"",C459+INDEX(Lieferanten!$D$6:$D$205,MATCH(E459,Lieferanten!$A$6:$A$205,0))),""))</f>
        <v/>
      </c>
      <c r="P459" s="14">
        <f>IF(OR(H459="",O459=""),"",ROUND(K459*INDEX(Lieferanten!$C$6:$C$205,MATCH(E459,Lieferanten!$A$6:$A$205,0)),2))</f>
        <v/>
      </c>
      <c r="Q459" s="10" t="n"/>
      <c r="R459" s="12" t="n"/>
      <c r="S459" s="11" t="n"/>
      <c r="T459" s="14">
        <f>IF(H459="","",IF(U459="bezahlt",0,K459-N(R459)))</f>
        <v/>
      </c>
      <c r="U459" s="16">
        <f>IF(H459="","",IF(Q459&lt;&gt;"",IF(OR(R459="",R459&gt;=K459-N(P459)-0.005),"bezahlt","teilbezahlt"),IF(IF(O459="",FALSE,TODAY()&lt;=O459),"Skonto möglich",IF(IF(M459="",FALSE,TODAY()&gt;M459),"überfällig","offen"))))</f>
        <v/>
      </c>
      <c r="V459" s="17">
        <f>IF(H459="","",IF(AND(D459&lt;&gt;"",COUNTIFS(E$7:E$506,E459,D$7:D$506,D459)&gt;1),"doppelt erfasst?",IF(AND(W459="ja",Y459=""),"XML-Datei ablegen",IF(X459&lt;&gt;"ja","Pflichtangaben prüfen",""))))</f>
        <v/>
      </c>
      <c r="W459" s="18" t="n"/>
      <c r="X459" s="18" t="n"/>
      <c r="Y459" s="11" t="n"/>
    </row>
    <row r="460">
      <c r="A460" s="9">
        <f>IF(E460="","",COUNTA(E$7:E460))</f>
        <v/>
      </c>
      <c r="B460" s="10" t="n"/>
      <c r="C460" s="10" t="n"/>
      <c r="D460" s="11" t="n"/>
      <c r="E460" s="11" t="n"/>
      <c r="F460" s="11" t="n"/>
      <c r="G460" s="11" t="n"/>
      <c r="H460" s="12" t="n"/>
      <c r="I460" s="13" t="n"/>
      <c r="J460" s="14">
        <f>IF(H460="","",ROUND(H460*I460,2))</f>
        <v/>
      </c>
      <c r="K460" s="14">
        <f>IF(H460="","",H460+N(J460))</f>
        <v/>
      </c>
      <c r="L460" s="9">
        <f>IF(E460="","",IFERROR(IF(INDEX(Lieferanten!$B$6:$B$205,MATCH(E460,Lieferanten!$A$6:$A$205,0))="",Einstellungen!$A$5,INDEX(Lieferanten!$B$6:$B$205,MATCH(E460,Lieferanten!$A$6:$A$205,0))),Einstellungen!$A$5))</f>
        <v/>
      </c>
      <c r="M460" s="15">
        <f>IF(C460="","",IF(N460&lt;&gt;"",N460,C460+L460))</f>
        <v/>
      </c>
      <c r="N460" s="10" t="n"/>
      <c r="O460" s="15">
        <f>IF(C460="","",IFERROR(IF(OR(INDEX(Lieferanten!$C$6:$C$205,MATCH(E460,Lieferanten!$A$6:$A$205,0))="",INDEX(Lieferanten!$D$6:$D$205,MATCH(E460,Lieferanten!$A$6:$A$205,0))=""),"",C460+INDEX(Lieferanten!$D$6:$D$205,MATCH(E460,Lieferanten!$A$6:$A$205,0))),""))</f>
        <v/>
      </c>
      <c r="P460" s="14">
        <f>IF(OR(H460="",O460=""),"",ROUND(K460*INDEX(Lieferanten!$C$6:$C$205,MATCH(E460,Lieferanten!$A$6:$A$205,0)),2))</f>
        <v/>
      </c>
      <c r="Q460" s="10" t="n"/>
      <c r="R460" s="12" t="n"/>
      <c r="S460" s="11" t="n"/>
      <c r="T460" s="14">
        <f>IF(H460="","",IF(U460="bezahlt",0,K460-N(R460)))</f>
        <v/>
      </c>
      <c r="U460" s="16">
        <f>IF(H460="","",IF(Q460&lt;&gt;"",IF(OR(R460="",R460&gt;=K460-N(P460)-0.005),"bezahlt","teilbezahlt"),IF(IF(O460="",FALSE,TODAY()&lt;=O460),"Skonto möglich",IF(IF(M460="",FALSE,TODAY()&gt;M460),"überfällig","offen"))))</f>
        <v/>
      </c>
      <c r="V460" s="17">
        <f>IF(H460="","",IF(AND(D460&lt;&gt;"",COUNTIFS(E$7:E$506,E460,D$7:D$506,D460)&gt;1),"doppelt erfasst?",IF(AND(W460="ja",Y460=""),"XML-Datei ablegen",IF(X460&lt;&gt;"ja","Pflichtangaben prüfen",""))))</f>
        <v/>
      </c>
      <c r="W460" s="18" t="n"/>
      <c r="X460" s="18" t="n"/>
      <c r="Y460" s="11" t="n"/>
    </row>
    <row r="461">
      <c r="A461" s="9">
        <f>IF(E461="","",COUNTA(E$7:E461))</f>
        <v/>
      </c>
      <c r="B461" s="10" t="n"/>
      <c r="C461" s="10" t="n"/>
      <c r="D461" s="11" t="n"/>
      <c r="E461" s="11" t="n"/>
      <c r="F461" s="11" t="n"/>
      <c r="G461" s="11" t="n"/>
      <c r="H461" s="12" t="n"/>
      <c r="I461" s="13" t="n"/>
      <c r="J461" s="14">
        <f>IF(H461="","",ROUND(H461*I461,2))</f>
        <v/>
      </c>
      <c r="K461" s="14">
        <f>IF(H461="","",H461+N(J461))</f>
        <v/>
      </c>
      <c r="L461" s="9">
        <f>IF(E461="","",IFERROR(IF(INDEX(Lieferanten!$B$6:$B$205,MATCH(E461,Lieferanten!$A$6:$A$205,0))="",Einstellungen!$A$5,INDEX(Lieferanten!$B$6:$B$205,MATCH(E461,Lieferanten!$A$6:$A$205,0))),Einstellungen!$A$5))</f>
        <v/>
      </c>
      <c r="M461" s="15">
        <f>IF(C461="","",IF(N461&lt;&gt;"",N461,C461+L461))</f>
        <v/>
      </c>
      <c r="N461" s="10" t="n"/>
      <c r="O461" s="15">
        <f>IF(C461="","",IFERROR(IF(OR(INDEX(Lieferanten!$C$6:$C$205,MATCH(E461,Lieferanten!$A$6:$A$205,0))="",INDEX(Lieferanten!$D$6:$D$205,MATCH(E461,Lieferanten!$A$6:$A$205,0))=""),"",C461+INDEX(Lieferanten!$D$6:$D$205,MATCH(E461,Lieferanten!$A$6:$A$205,0))),""))</f>
        <v/>
      </c>
      <c r="P461" s="14">
        <f>IF(OR(H461="",O461=""),"",ROUND(K461*INDEX(Lieferanten!$C$6:$C$205,MATCH(E461,Lieferanten!$A$6:$A$205,0)),2))</f>
        <v/>
      </c>
      <c r="Q461" s="10" t="n"/>
      <c r="R461" s="12" t="n"/>
      <c r="S461" s="11" t="n"/>
      <c r="T461" s="14">
        <f>IF(H461="","",IF(U461="bezahlt",0,K461-N(R461)))</f>
        <v/>
      </c>
      <c r="U461" s="16">
        <f>IF(H461="","",IF(Q461&lt;&gt;"",IF(OR(R461="",R461&gt;=K461-N(P461)-0.005),"bezahlt","teilbezahlt"),IF(IF(O461="",FALSE,TODAY()&lt;=O461),"Skonto möglich",IF(IF(M461="",FALSE,TODAY()&gt;M461),"überfällig","offen"))))</f>
        <v/>
      </c>
      <c r="V461" s="17">
        <f>IF(H461="","",IF(AND(D461&lt;&gt;"",COUNTIFS(E$7:E$506,E461,D$7:D$506,D461)&gt;1),"doppelt erfasst?",IF(AND(W461="ja",Y461=""),"XML-Datei ablegen",IF(X461&lt;&gt;"ja","Pflichtangaben prüfen",""))))</f>
        <v/>
      </c>
      <c r="W461" s="18" t="n"/>
      <c r="X461" s="18" t="n"/>
      <c r="Y461" s="11" t="n"/>
    </row>
    <row r="462">
      <c r="A462" s="9">
        <f>IF(E462="","",COUNTA(E$7:E462))</f>
        <v/>
      </c>
      <c r="B462" s="10" t="n"/>
      <c r="C462" s="10" t="n"/>
      <c r="D462" s="11" t="n"/>
      <c r="E462" s="11" t="n"/>
      <c r="F462" s="11" t="n"/>
      <c r="G462" s="11" t="n"/>
      <c r="H462" s="12" t="n"/>
      <c r="I462" s="13" t="n"/>
      <c r="J462" s="14">
        <f>IF(H462="","",ROUND(H462*I462,2))</f>
        <v/>
      </c>
      <c r="K462" s="14">
        <f>IF(H462="","",H462+N(J462))</f>
        <v/>
      </c>
      <c r="L462" s="9">
        <f>IF(E462="","",IFERROR(IF(INDEX(Lieferanten!$B$6:$B$205,MATCH(E462,Lieferanten!$A$6:$A$205,0))="",Einstellungen!$A$5,INDEX(Lieferanten!$B$6:$B$205,MATCH(E462,Lieferanten!$A$6:$A$205,0))),Einstellungen!$A$5))</f>
        <v/>
      </c>
      <c r="M462" s="15">
        <f>IF(C462="","",IF(N462&lt;&gt;"",N462,C462+L462))</f>
        <v/>
      </c>
      <c r="N462" s="10" t="n"/>
      <c r="O462" s="15">
        <f>IF(C462="","",IFERROR(IF(OR(INDEX(Lieferanten!$C$6:$C$205,MATCH(E462,Lieferanten!$A$6:$A$205,0))="",INDEX(Lieferanten!$D$6:$D$205,MATCH(E462,Lieferanten!$A$6:$A$205,0))=""),"",C462+INDEX(Lieferanten!$D$6:$D$205,MATCH(E462,Lieferanten!$A$6:$A$205,0))),""))</f>
        <v/>
      </c>
      <c r="P462" s="14">
        <f>IF(OR(H462="",O462=""),"",ROUND(K462*INDEX(Lieferanten!$C$6:$C$205,MATCH(E462,Lieferanten!$A$6:$A$205,0)),2))</f>
        <v/>
      </c>
      <c r="Q462" s="10" t="n"/>
      <c r="R462" s="12" t="n"/>
      <c r="S462" s="11" t="n"/>
      <c r="T462" s="14">
        <f>IF(H462="","",IF(U462="bezahlt",0,K462-N(R462)))</f>
        <v/>
      </c>
      <c r="U462" s="16">
        <f>IF(H462="","",IF(Q462&lt;&gt;"",IF(OR(R462="",R462&gt;=K462-N(P462)-0.005),"bezahlt","teilbezahlt"),IF(IF(O462="",FALSE,TODAY()&lt;=O462),"Skonto möglich",IF(IF(M462="",FALSE,TODAY()&gt;M462),"überfällig","offen"))))</f>
        <v/>
      </c>
      <c r="V462" s="17">
        <f>IF(H462="","",IF(AND(D462&lt;&gt;"",COUNTIFS(E$7:E$506,E462,D$7:D$506,D462)&gt;1),"doppelt erfasst?",IF(AND(W462="ja",Y462=""),"XML-Datei ablegen",IF(X462&lt;&gt;"ja","Pflichtangaben prüfen",""))))</f>
        <v/>
      </c>
      <c r="W462" s="18" t="n"/>
      <c r="X462" s="18" t="n"/>
      <c r="Y462" s="11" t="n"/>
    </row>
    <row r="463">
      <c r="A463" s="9">
        <f>IF(E463="","",COUNTA(E$7:E463))</f>
        <v/>
      </c>
      <c r="B463" s="10" t="n"/>
      <c r="C463" s="10" t="n"/>
      <c r="D463" s="11" t="n"/>
      <c r="E463" s="11" t="n"/>
      <c r="F463" s="11" t="n"/>
      <c r="G463" s="11" t="n"/>
      <c r="H463" s="12" t="n"/>
      <c r="I463" s="13" t="n"/>
      <c r="J463" s="14">
        <f>IF(H463="","",ROUND(H463*I463,2))</f>
        <v/>
      </c>
      <c r="K463" s="14">
        <f>IF(H463="","",H463+N(J463))</f>
        <v/>
      </c>
      <c r="L463" s="9">
        <f>IF(E463="","",IFERROR(IF(INDEX(Lieferanten!$B$6:$B$205,MATCH(E463,Lieferanten!$A$6:$A$205,0))="",Einstellungen!$A$5,INDEX(Lieferanten!$B$6:$B$205,MATCH(E463,Lieferanten!$A$6:$A$205,0))),Einstellungen!$A$5))</f>
        <v/>
      </c>
      <c r="M463" s="15">
        <f>IF(C463="","",IF(N463&lt;&gt;"",N463,C463+L463))</f>
        <v/>
      </c>
      <c r="N463" s="10" t="n"/>
      <c r="O463" s="15">
        <f>IF(C463="","",IFERROR(IF(OR(INDEX(Lieferanten!$C$6:$C$205,MATCH(E463,Lieferanten!$A$6:$A$205,0))="",INDEX(Lieferanten!$D$6:$D$205,MATCH(E463,Lieferanten!$A$6:$A$205,0))=""),"",C463+INDEX(Lieferanten!$D$6:$D$205,MATCH(E463,Lieferanten!$A$6:$A$205,0))),""))</f>
        <v/>
      </c>
      <c r="P463" s="14">
        <f>IF(OR(H463="",O463=""),"",ROUND(K463*INDEX(Lieferanten!$C$6:$C$205,MATCH(E463,Lieferanten!$A$6:$A$205,0)),2))</f>
        <v/>
      </c>
      <c r="Q463" s="10" t="n"/>
      <c r="R463" s="12" t="n"/>
      <c r="S463" s="11" t="n"/>
      <c r="T463" s="14">
        <f>IF(H463="","",IF(U463="bezahlt",0,K463-N(R463)))</f>
        <v/>
      </c>
      <c r="U463" s="16">
        <f>IF(H463="","",IF(Q463&lt;&gt;"",IF(OR(R463="",R463&gt;=K463-N(P463)-0.005),"bezahlt","teilbezahlt"),IF(IF(O463="",FALSE,TODAY()&lt;=O463),"Skonto möglich",IF(IF(M463="",FALSE,TODAY()&gt;M463),"überfällig","offen"))))</f>
        <v/>
      </c>
      <c r="V463" s="17">
        <f>IF(H463="","",IF(AND(D463&lt;&gt;"",COUNTIFS(E$7:E$506,E463,D$7:D$506,D463)&gt;1),"doppelt erfasst?",IF(AND(W463="ja",Y463=""),"XML-Datei ablegen",IF(X463&lt;&gt;"ja","Pflichtangaben prüfen",""))))</f>
        <v/>
      </c>
      <c r="W463" s="18" t="n"/>
      <c r="X463" s="18" t="n"/>
      <c r="Y463" s="11" t="n"/>
    </row>
    <row r="464">
      <c r="A464" s="9">
        <f>IF(E464="","",COUNTA(E$7:E464))</f>
        <v/>
      </c>
      <c r="B464" s="10" t="n"/>
      <c r="C464" s="10" t="n"/>
      <c r="D464" s="11" t="n"/>
      <c r="E464" s="11" t="n"/>
      <c r="F464" s="11" t="n"/>
      <c r="G464" s="11" t="n"/>
      <c r="H464" s="12" t="n"/>
      <c r="I464" s="13" t="n"/>
      <c r="J464" s="14">
        <f>IF(H464="","",ROUND(H464*I464,2))</f>
        <v/>
      </c>
      <c r="K464" s="14">
        <f>IF(H464="","",H464+N(J464))</f>
        <v/>
      </c>
      <c r="L464" s="9">
        <f>IF(E464="","",IFERROR(IF(INDEX(Lieferanten!$B$6:$B$205,MATCH(E464,Lieferanten!$A$6:$A$205,0))="",Einstellungen!$A$5,INDEX(Lieferanten!$B$6:$B$205,MATCH(E464,Lieferanten!$A$6:$A$205,0))),Einstellungen!$A$5))</f>
        <v/>
      </c>
      <c r="M464" s="15">
        <f>IF(C464="","",IF(N464&lt;&gt;"",N464,C464+L464))</f>
        <v/>
      </c>
      <c r="N464" s="10" t="n"/>
      <c r="O464" s="15">
        <f>IF(C464="","",IFERROR(IF(OR(INDEX(Lieferanten!$C$6:$C$205,MATCH(E464,Lieferanten!$A$6:$A$205,0))="",INDEX(Lieferanten!$D$6:$D$205,MATCH(E464,Lieferanten!$A$6:$A$205,0))=""),"",C464+INDEX(Lieferanten!$D$6:$D$205,MATCH(E464,Lieferanten!$A$6:$A$205,0))),""))</f>
        <v/>
      </c>
      <c r="P464" s="14">
        <f>IF(OR(H464="",O464=""),"",ROUND(K464*INDEX(Lieferanten!$C$6:$C$205,MATCH(E464,Lieferanten!$A$6:$A$205,0)),2))</f>
        <v/>
      </c>
      <c r="Q464" s="10" t="n"/>
      <c r="R464" s="12" t="n"/>
      <c r="S464" s="11" t="n"/>
      <c r="T464" s="14">
        <f>IF(H464="","",IF(U464="bezahlt",0,K464-N(R464)))</f>
        <v/>
      </c>
      <c r="U464" s="16">
        <f>IF(H464="","",IF(Q464&lt;&gt;"",IF(OR(R464="",R464&gt;=K464-N(P464)-0.005),"bezahlt","teilbezahlt"),IF(IF(O464="",FALSE,TODAY()&lt;=O464),"Skonto möglich",IF(IF(M464="",FALSE,TODAY()&gt;M464),"überfällig","offen"))))</f>
        <v/>
      </c>
      <c r="V464" s="17">
        <f>IF(H464="","",IF(AND(D464&lt;&gt;"",COUNTIFS(E$7:E$506,E464,D$7:D$506,D464)&gt;1),"doppelt erfasst?",IF(AND(W464="ja",Y464=""),"XML-Datei ablegen",IF(X464&lt;&gt;"ja","Pflichtangaben prüfen",""))))</f>
        <v/>
      </c>
      <c r="W464" s="18" t="n"/>
      <c r="X464" s="18" t="n"/>
      <c r="Y464" s="11" t="n"/>
    </row>
    <row r="465">
      <c r="A465" s="9">
        <f>IF(E465="","",COUNTA(E$7:E465))</f>
        <v/>
      </c>
      <c r="B465" s="10" t="n"/>
      <c r="C465" s="10" t="n"/>
      <c r="D465" s="11" t="n"/>
      <c r="E465" s="11" t="n"/>
      <c r="F465" s="11" t="n"/>
      <c r="G465" s="11" t="n"/>
      <c r="H465" s="12" t="n"/>
      <c r="I465" s="13" t="n"/>
      <c r="J465" s="14">
        <f>IF(H465="","",ROUND(H465*I465,2))</f>
        <v/>
      </c>
      <c r="K465" s="14">
        <f>IF(H465="","",H465+N(J465))</f>
        <v/>
      </c>
      <c r="L465" s="9">
        <f>IF(E465="","",IFERROR(IF(INDEX(Lieferanten!$B$6:$B$205,MATCH(E465,Lieferanten!$A$6:$A$205,0))="",Einstellungen!$A$5,INDEX(Lieferanten!$B$6:$B$205,MATCH(E465,Lieferanten!$A$6:$A$205,0))),Einstellungen!$A$5))</f>
        <v/>
      </c>
      <c r="M465" s="15">
        <f>IF(C465="","",IF(N465&lt;&gt;"",N465,C465+L465))</f>
        <v/>
      </c>
      <c r="N465" s="10" t="n"/>
      <c r="O465" s="15">
        <f>IF(C465="","",IFERROR(IF(OR(INDEX(Lieferanten!$C$6:$C$205,MATCH(E465,Lieferanten!$A$6:$A$205,0))="",INDEX(Lieferanten!$D$6:$D$205,MATCH(E465,Lieferanten!$A$6:$A$205,0))=""),"",C465+INDEX(Lieferanten!$D$6:$D$205,MATCH(E465,Lieferanten!$A$6:$A$205,0))),""))</f>
        <v/>
      </c>
      <c r="P465" s="14">
        <f>IF(OR(H465="",O465=""),"",ROUND(K465*INDEX(Lieferanten!$C$6:$C$205,MATCH(E465,Lieferanten!$A$6:$A$205,0)),2))</f>
        <v/>
      </c>
      <c r="Q465" s="10" t="n"/>
      <c r="R465" s="12" t="n"/>
      <c r="S465" s="11" t="n"/>
      <c r="T465" s="14">
        <f>IF(H465="","",IF(U465="bezahlt",0,K465-N(R465)))</f>
        <v/>
      </c>
      <c r="U465" s="16">
        <f>IF(H465="","",IF(Q465&lt;&gt;"",IF(OR(R465="",R465&gt;=K465-N(P465)-0.005),"bezahlt","teilbezahlt"),IF(IF(O465="",FALSE,TODAY()&lt;=O465),"Skonto möglich",IF(IF(M465="",FALSE,TODAY()&gt;M465),"überfällig","offen"))))</f>
        <v/>
      </c>
      <c r="V465" s="17">
        <f>IF(H465="","",IF(AND(D465&lt;&gt;"",COUNTIFS(E$7:E$506,E465,D$7:D$506,D465)&gt;1),"doppelt erfasst?",IF(AND(W465="ja",Y465=""),"XML-Datei ablegen",IF(X465&lt;&gt;"ja","Pflichtangaben prüfen",""))))</f>
        <v/>
      </c>
      <c r="W465" s="18" t="n"/>
      <c r="X465" s="18" t="n"/>
      <c r="Y465" s="11" t="n"/>
    </row>
    <row r="466">
      <c r="A466" s="9">
        <f>IF(E466="","",COUNTA(E$7:E466))</f>
        <v/>
      </c>
      <c r="B466" s="10" t="n"/>
      <c r="C466" s="10" t="n"/>
      <c r="D466" s="11" t="n"/>
      <c r="E466" s="11" t="n"/>
      <c r="F466" s="11" t="n"/>
      <c r="G466" s="11" t="n"/>
      <c r="H466" s="12" t="n"/>
      <c r="I466" s="13" t="n"/>
      <c r="J466" s="14">
        <f>IF(H466="","",ROUND(H466*I466,2))</f>
        <v/>
      </c>
      <c r="K466" s="14">
        <f>IF(H466="","",H466+N(J466))</f>
        <v/>
      </c>
      <c r="L466" s="9">
        <f>IF(E466="","",IFERROR(IF(INDEX(Lieferanten!$B$6:$B$205,MATCH(E466,Lieferanten!$A$6:$A$205,0))="",Einstellungen!$A$5,INDEX(Lieferanten!$B$6:$B$205,MATCH(E466,Lieferanten!$A$6:$A$205,0))),Einstellungen!$A$5))</f>
        <v/>
      </c>
      <c r="M466" s="15">
        <f>IF(C466="","",IF(N466&lt;&gt;"",N466,C466+L466))</f>
        <v/>
      </c>
      <c r="N466" s="10" t="n"/>
      <c r="O466" s="15">
        <f>IF(C466="","",IFERROR(IF(OR(INDEX(Lieferanten!$C$6:$C$205,MATCH(E466,Lieferanten!$A$6:$A$205,0))="",INDEX(Lieferanten!$D$6:$D$205,MATCH(E466,Lieferanten!$A$6:$A$205,0))=""),"",C466+INDEX(Lieferanten!$D$6:$D$205,MATCH(E466,Lieferanten!$A$6:$A$205,0))),""))</f>
        <v/>
      </c>
      <c r="P466" s="14">
        <f>IF(OR(H466="",O466=""),"",ROUND(K466*INDEX(Lieferanten!$C$6:$C$205,MATCH(E466,Lieferanten!$A$6:$A$205,0)),2))</f>
        <v/>
      </c>
      <c r="Q466" s="10" t="n"/>
      <c r="R466" s="12" t="n"/>
      <c r="S466" s="11" t="n"/>
      <c r="T466" s="14">
        <f>IF(H466="","",IF(U466="bezahlt",0,K466-N(R466)))</f>
        <v/>
      </c>
      <c r="U466" s="16">
        <f>IF(H466="","",IF(Q466&lt;&gt;"",IF(OR(R466="",R466&gt;=K466-N(P466)-0.005),"bezahlt","teilbezahlt"),IF(IF(O466="",FALSE,TODAY()&lt;=O466),"Skonto möglich",IF(IF(M466="",FALSE,TODAY()&gt;M466),"überfällig","offen"))))</f>
        <v/>
      </c>
      <c r="V466" s="17">
        <f>IF(H466="","",IF(AND(D466&lt;&gt;"",COUNTIFS(E$7:E$506,E466,D$7:D$506,D466)&gt;1),"doppelt erfasst?",IF(AND(W466="ja",Y466=""),"XML-Datei ablegen",IF(X466&lt;&gt;"ja","Pflichtangaben prüfen",""))))</f>
        <v/>
      </c>
      <c r="W466" s="18" t="n"/>
      <c r="X466" s="18" t="n"/>
      <c r="Y466" s="11" t="n"/>
    </row>
    <row r="467">
      <c r="A467" s="9">
        <f>IF(E467="","",COUNTA(E$7:E467))</f>
        <v/>
      </c>
      <c r="B467" s="10" t="n"/>
      <c r="C467" s="10" t="n"/>
      <c r="D467" s="11" t="n"/>
      <c r="E467" s="11" t="n"/>
      <c r="F467" s="11" t="n"/>
      <c r="G467" s="11" t="n"/>
      <c r="H467" s="12" t="n"/>
      <c r="I467" s="13" t="n"/>
      <c r="J467" s="14">
        <f>IF(H467="","",ROUND(H467*I467,2))</f>
        <v/>
      </c>
      <c r="K467" s="14">
        <f>IF(H467="","",H467+N(J467))</f>
        <v/>
      </c>
      <c r="L467" s="9">
        <f>IF(E467="","",IFERROR(IF(INDEX(Lieferanten!$B$6:$B$205,MATCH(E467,Lieferanten!$A$6:$A$205,0))="",Einstellungen!$A$5,INDEX(Lieferanten!$B$6:$B$205,MATCH(E467,Lieferanten!$A$6:$A$205,0))),Einstellungen!$A$5))</f>
        <v/>
      </c>
      <c r="M467" s="15">
        <f>IF(C467="","",IF(N467&lt;&gt;"",N467,C467+L467))</f>
        <v/>
      </c>
      <c r="N467" s="10" t="n"/>
      <c r="O467" s="15">
        <f>IF(C467="","",IFERROR(IF(OR(INDEX(Lieferanten!$C$6:$C$205,MATCH(E467,Lieferanten!$A$6:$A$205,0))="",INDEX(Lieferanten!$D$6:$D$205,MATCH(E467,Lieferanten!$A$6:$A$205,0))=""),"",C467+INDEX(Lieferanten!$D$6:$D$205,MATCH(E467,Lieferanten!$A$6:$A$205,0))),""))</f>
        <v/>
      </c>
      <c r="P467" s="14">
        <f>IF(OR(H467="",O467=""),"",ROUND(K467*INDEX(Lieferanten!$C$6:$C$205,MATCH(E467,Lieferanten!$A$6:$A$205,0)),2))</f>
        <v/>
      </c>
      <c r="Q467" s="10" t="n"/>
      <c r="R467" s="12" t="n"/>
      <c r="S467" s="11" t="n"/>
      <c r="T467" s="14">
        <f>IF(H467="","",IF(U467="bezahlt",0,K467-N(R467)))</f>
        <v/>
      </c>
      <c r="U467" s="16">
        <f>IF(H467="","",IF(Q467&lt;&gt;"",IF(OR(R467="",R467&gt;=K467-N(P467)-0.005),"bezahlt","teilbezahlt"),IF(IF(O467="",FALSE,TODAY()&lt;=O467),"Skonto möglich",IF(IF(M467="",FALSE,TODAY()&gt;M467),"überfällig","offen"))))</f>
        <v/>
      </c>
      <c r="V467" s="17">
        <f>IF(H467="","",IF(AND(D467&lt;&gt;"",COUNTIFS(E$7:E$506,E467,D$7:D$506,D467)&gt;1),"doppelt erfasst?",IF(AND(W467="ja",Y467=""),"XML-Datei ablegen",IF(X467&lt;&gt;"ja","Pflichtangaben prüfen",""))))</f>
        <v/>
      </c>
      <c r="W467" s="18" t="n"/>
      <c r="X467" s="18" t="n"/>
      <c r="Y467" s="11" t="n"/>
    </row>
    <row r="468">
      <c r="A468" s="9">
        <f>IF(E468="","",COUNTA(E$7:E468))</f>
        <v/>
      </c>
      <c r="B468" s="10" t="n"/>
      <c r="C468" s="10" t="n"/>
      <c r="D468" s="11" t="n"/>
      <c r="E468" s="11" t="n"/>
      <c r="F468" s="11" t="n"/>
      <c r="G468" s="11" t="n"/>
      <c r="H468" s="12" t="n"/>
      <c r="I468" s="13" t="n"/>
      <c r="J468" s="14">
        <f>IF(H468="","",ROUND(H468*I468,2))</f>
        <v/>
      </c>
      <c r="K468" s="14">
        <f>IF(H468="","",H468+N(J468))</f>
        <v/>
      </c>
      <c r="L468" s="9">
        <f>IF(E468="","",IFERROR(IF(INDEX(Lieferanten!$B$6:$B$205,MATCH(E468,Lieferanten!$A$6:$A$205,0))="",Einstellungen!$A$5,INDEX(Lieferanten!$B$6:$B$205,MATCH(E468,Lieferanten!$A$6:$A$205,0))),Einstellungen!$A$5))</f>
        <v/>
      </c>
      <c r="M468" s="15">
        <f>IF(C468="","",IF(N468&lt;&gt;"",N468,C468+L468))</f>
        <v/>
      </c>
      <c r="N468" s="10" t="n"/>
      <c r="O468" s="15">
        <f>IF(C468="","",IFERROR(IF(OR(INDEX(Lieferanten!$C$6:$C$205,MATCH(E468,Lieferanten!$A$6:$A$205,0))="",INDEX(Lieferanten!$D$6:$D$205,MATCH(E468,Lieferanten!$A$6:$A$205,0))=""),"",C468+INDEX(Lieferanten!$D$6:$D$205,MATCH(E468,Lieferanten!$A$6:$A$205,0))),""))</f>
        <v/>
      </c>
      <c r="P468" s="14">
        <f>IF(OR(H468="",O468=""),"",ROUND(K468*INDEX(Lieferanten!$C$6:$C$205,MATCH(E468,Lieferanten!$A$6:$A$205,0)),2))</f>
        <v/>
      </c>
      <c r="Q468" s="10" t="n"/>
      <c r="R468" s="12" t="n"/>
      <c r="S468" s="11" t="n"/>
      <c r="T468" s="14">
        <f>IF(H468="","",IF(U468="bezahlt",0,K468-N(R468)))</f>
        <v/>
      </c>
      <c r="U468" s="16">
        <f>IF(H468="","",IF(Q468&lt;&gt;"",IF(OR(R468="",R468&gt;=K468-N(P468)-0.005),"bezahlt","teilbezahlt"),IF(IF(O468="",FALSE,TODAY()&lt;=O468),"Skonto möglich",IF(IF(M468="",FALSE,TODAY()&gt;M468),"überfällig","offen"))))</f>
        <v/>
      </c>
      <c r="V468" s="17">
        <f>IF(H468="","",IF(AND(D468&lt;&gt;"",COUNTIFS(E$7:E$506,E468,D$7:D$506,D468)&gt;1),"doppelt erfasst?",IF(AND(W468="ja",Y468=""),"XML-Datei ablegen",IF(X468&lt;&gt;"ja","Pflichtangaben prüfen",""))))</f>
        <v/>
      </c>
      <c r="W468" s="18" t="n"/>
      <c r="X468" s="18" t="n"/>
      <c r="Y468" s="11" t="n"/>
    </row>
    <row r="469">
      <c r="A469" s="9">
        <f>IF(E469="","",COUNTA(E$7:E469))</f>
        <v/>
      </c>
      <c r="B469" s="10" t="n"/>
      <c r="C469" s="10" t="n"/>
      <c r="D469" s="11" t="n"/>
      <c r="E469" s="11" t="n"/>
      <c r="F469" s="11" t="n"/>
      <c r="G469" s="11" t="n"/>
      <c r="H469" s="12" t="n"/>
      <c r="I469" s="13" t="n"/>
      <c r="J469" s="14">
        <f>IF(H469="","",ROUND(H469*I469,2))</f>
        <v/>
      </c>
      <c r="K469" s="14">
        <f>IF(H469="","",H469+N(J469))</f>
        <v/>
      </c>
      <c r="L469" s="9">
        <f>IF(E469="","",IFERROR(IF(INDEX(Lieferanten!$B$6:$B$205,MATCH(E469,Lieferanten!$A$6:$A$205,0))="",Einstellungen!$A$5,INDEX(Lieferanten!$B$6:$B$205,MATCH(E469,Lieferanten!$A$6:$A$205,0))),Einstellungen!$A$5))</f>
        <v/>
      </c>
      <c r="M469" s="15">
        <f>IF(C469="","",IF(N469&lt;&gt;"",N469,C469+L469))</f>
        <v/>
      </c>
      <c r="N469" s="10" t="n"/>
      <c r="O469" s="15">
        <f>IF(C469="","",IFERROR(IF(OR(INDEX(Lieferanten!$C$6:$C$205,MATCH(E469,Lieferanten!$A$6:$A$205,0))="",INDEX(Lieferanten!$D$6:$D$205,MATCH(E469,Lieferanten!$A$6:$A$205,0))=""),"",C469+INDEX(Lieferanten!$D$6:$D$205,MATCH(E469,Lieferanten!$A$6:$A$205,0))),""))</f>
        <v/>
      </c>
      <c r="P469" s="14">
        <f>IF(OR(H469="",O469=""),"",ROUND(K469*INDEX(Lieferanten!$C$6:$C$205,MATCH(E469,Lieferanten!$A$6:$A$205,0)),2))</f>
        <v/>
      </c>
      <c r="Q469" s="10" t="n"/>
      <c r="R469" s="12" t="n"/>
      <c r="S469" s="11" t="n"/>
      <c r="T469" s="14">
        <f>IF(H469="","",IF(U469="bezahlt",0,K469-N(R469)))</f>
        <v/>
      </c>
      <c r="U469" s="16">
        <f>IF(H469="","",IF(Q469&lt;&gt;"",IF(OR(R469="",R469&gt;=K469-N(P469)-0.005),"bezahlt","teilbezahlt"),IF(IF(O469="",FALSE,TODAY()&lt;=O469),"Skonto möglich",IF(IF(M469="",FALSE,TODAY()&gt;M469),"überfällig","offen"))))</f>
        <v/>
      </c>
      <c r="V469" s="17">
        <f>IF(H469="","",IF(AND(D469&lt;&gt;"",COUNTIFS(E$7:E$506,E469,D$7:D$506,D469)&gt;1),"doppelt erfasst?",IF(AND(W469="ja",Y469=""),"XML-Datei ablegen",IF(X469&lt;&gt;"ja","Pflichtangaben prüfen",""))))</f>
        <v/>
      </c>
      <c r="W469" s="18" t="n"/>
      <c r="X469" s="18" t="n"/>
      <c r="Y469" s="11" t="n"/>
    </row>
    <row r="470">
      <c r="A470" s="9">
        <f>IF(E470="","",COUNTA(E$7:E470))</f>
        <v/>
      </c>
      <c r="B470" s="10" t="n"/>
      <c r="C470" s="10" t="n"/>
      <c r="D470" s="11" t="n"/>
      <c r="E470" s="11" t="n"/>
      <c r="F470" s="11" t="n"/>
      <c r="G470" s="11" t="n"/>
      <c r="H470" s="12" t="n"/>
      <c r="I470" s="13" t="n"/>
      <c r="J470" s="14">
        <f>IF(H470="","",ROUND(H470*I470,2))</f>
        <v/>
      </c>
      <c r="K470" s="14">
        <f>IF(H470="","",H470+N(J470))</f>
        <v/>
      </c>
      <c r="L470" s="9">
        <f>IF(E470="","",IFERROR(IF(INDEX(Lieferanten!$B$6:$B$205,MATCH(E470,Lieferanten!$A$6:$A$205,0))="",Einstellungen!$A$5,INDEX(Lieferanten!$B$6:$B$205,MATCH(E470,Lieferanten!$A$6:$A$205,0))),Einstellungen!$A$5))</f>
        <v/>
      </c>
      <c r="M470" s="15">
        <f>IF(C470="","",IF(N470&lt;&gt;"",N470,C470+L470))</f>
        <v/>
      </c>
      <c r="N470" s="10" t="n"/>
      <c r="O470" s="15">
        <f>IF(C470="","",IFERROR(IF(OR(INDEX(Lieferanten!$C$6:$C$205,MATCH(E470,Lieferanten!$A$6:$A$205,0))="",INDEX(Lieferanten!$D$6:$D$205,MATCH(E470,Lieferanten!$A$6:$A$205,0))=""),"",C470+INDEX(Lieferanten!$D$6:$D$205,MATCH(E470,Lieferanten!$A$6:$A$205,0))),""))</f>
        <v/>
      </c>
      <c r="P470" s="14">
        <f>IF(OR(H470="",O470=""),"",ROUND(K470*INDEX(Lieferanten!$C$6:$C$205,MATCH(E470,Lieferanten!$A$6:$A$205,0)),2))</f>
        <v/>
      </c>
      <c r="Q470" s="10" t="n"/>
      <c r="R470" s="12" t="n"/>
      <c r="S470" s="11" t="n"/>
      <c r="T470" s="14">
        <f>IF(H470="","",IF(U470="bezahlt",0,K470-N(R470)))</f>
        <v/>
      </c>
      <c r="U470" s="16">
        <f>IF(H470="","",IF(Q470&lt;&gt;"",IF(OR(R470="",R470&gt;=K470-N(P470)-0.005),"bezahlt","teilbezahlt"),IF(IF(O470="",FALSE,TODAY()&lt;=O470),"Skonto möglich",IF(IF(M470="",FALSE,TODAY()&gt;M470),"überfällig","offen"))))</f>
        <v/>
      </c>
      <c r="V470" s="17">
        <f>IF(H470="","",IF(AND(D470&lt;&gt;"",COUNTIFS(E$7:E$506,E470,D$7:D$506,D470)&gt;1),"doppelt erfasst?",IF(AND(W470="ja",Y470=""),"XML-Datei ablegen",IF(X470&lt;&gt;"ja","Pflichtangaben prüfen",""))))</f>
        <v/>
      </c>
      <c r="W470" s="18" t="n"/>
      <c r="X470" s="18" t="n"/>
      <c r="Y470" s="11" t="n"/>
    </row>
    <row r="471">
      <c r="A471" s="9">
        <f>IF(E471="","",COUNTA(E$7:E471))</f>
        <v/>
      </c>
      <c r="B471" s="10" t="n"/>
      <c r="C471" s="10" t="n"/>
      <c r="D471" s="11" t="n"/>
      <c r="E471" s="11" t="n"/>
      <c r="F471" s="11" t="n"/>
      <c r="G471" s="11" t="n"/>
      <c r="H471" s="12" t="n"/>
      <c r="I471" s="13" t="n"/>
      <c r="J471" s="14">
        <f>IF(H471="","",ROUND(H471*I471,2))</f>
        <v/>
      </c>
      <c r="K471" s="14">
        <f>IF(H471="","",H471+N(J471))</f>
        <v/>
      </c>
      <c r="L471" s="9">
        <f>IF(E471="","",IFERROR(IF(INDEX(Lieferanten!$B$6:$B$205,MATCH(E471,Lieferanten!$A$6:$A$205,0))="",Einstellungen!$A$5,INDEX(Lieferanten!$B$6:$B$205,MATCH(E471,Lieferanten!$A$6:$A$205,0))),Einstellungen!$A$5))</f>
        <v/>
      </c>
      <c r="M471" s="15">
        <f>IF(C471="","",IF(N471&lt;&gt;"",N471,C471+L471))</f>
        <v/>
      </c>
      <c r="N471" s="10" t="n"/>
      <c r="O471" s="15">
        <f>IF(C471="","",IFERROR(IF(OR(INDEX(Lieferanten!$C$6:$C$205,MATCH(E471,Lieferanten!$A$6:$A$205,0))="",INDEX(Lieferanten!$D$6:$D$205,MATCH(E471,Lieferanten!$A$6:$A$205,0))=""),"",C471+INDEX(Lieferanten!$D$6:$D$205,MATCH(E471,Lieferanten!$A$6:$A$205,0))),""))</f>
        <v/>
      </c>
      <c r="P471" s="14">
        <f>IF(OR(H471="",O471=""),"",ROUND(K471*INDEX(Lieferanten!$C$6:$C$205,MATCH(E471,Lieferanten!$A$6:$A$205,0)),2))</f>
        <v/>
      </c>
      <c r="Q471" s="10" t="n"/>
      <c r="R471" s="12" t="n"/>
      <c r="S471" s="11" t="n"/>
      <c r="T471" s="14">
        <f>IF(H471="","",IF(U471="bezahlt",0,K471-N(R471)))</f>
        <v/>
      </c>
      <c r="U471" s="16">
        <f>IF(H471="","",IF(Q471&lt;&gt;"",IF(OR(R471="",R471&gt;=K471-N(P471)-0.005),"bezahlt","teilbezahlt"),IF(IF(O471="",FALSE,TODAY()&lt;=O471),"Skonto möglich",IF(IF(M471="",FALSE,TODAY()&gt;M471),"überfällig","offen"))))</f>
        <v/>
      </c>
      <c r="V471" s="17">
        <f>IF(H471="","",IF(AND(D471&lt;&gt;"",COUNTIFS(E$7:E$506,E471,D$7:D$506,D471)&gt;1),"doppelt erfasst?",IF(AND(W471="ja",Y471=""),"XML-Datei ablegen",IF(X471&lt;&gt;"ja","Pflichtangaben prüfen",""))))</f>
        <v/>
      </c>
      <c r="W471" s="18" t="n"/>
      <c r="X471" s="18" t="n"/>
      <c r="Y471" s="11" t="n"/>
    </row>
    <row r="472">
      <c r="A472" s="9">
        <f>IF(E472="","",COUNTA(E$7:E472))</f>
        <v/>
      </c>
      <c r="B472" s="10" t="n"/>
      <c r="C472" s="10" t="n"/>
      <c r="D472" s="11" t="n"/>
      <c r="E472" s="11" t="n"/>
      <c r="F472" s="11" t="n"/>
      <c r="G472" s="11" t="n"/>
      <c r="H472" s="12" t="n"/>
      <c r="I472" s="13" t="n"/>
      <c r="J472" s="14">
        <f>IF(H472="","",ROUND(H472*I472,2))</f>
        <v/>
      </c>
      <c r="K472" s="14">
        <f>IF(H472="","",H472+N(J472))</f>
        <v/>
      </c>
      <c r="L472" s="9">
        <f>IF(E472="","",IFERROR(IF(INDEX(Lieferanten!$B$6:$B$205,MATCH(E472,Lieferanten!$A$6:$A$205,0))="",Einstellungen!$A$5,INDEX(Lieferanten!$B$6:$B$205,MATCH(E472,Lieferanten!$A$6:$A$205,0))),Einstellungen!$A$5))</f>
        <v/>
      </c>
      <c r="M472" s="15">
        <f>IF(C472="","",IF(N472&lt;&gt;"",N472,C472+L472))</f>
        <v/>
      </c>
      <c r="N472" s="10" t="n"/>
      <c r="O472" s="15">
        <f>IF(C472="","",IFERROR(IF(OR(INDEX(Lieferanten!$C$6:$C$205,MATCH(E472,Lieferanten!$A$6:$A$205,0))="",INDEX(Lieferanten!$D$6:$D$205,MATCH(E472,Lieferanten!$A$6:$A$205,0))=""),"",C472+INDEX(Lieferanten!$D$6:$D$205,MATCH(E472,Lieferanten!$A$6:$A$205,0))),""))</f>
        <v/>
      </c>
      <c r="P472" s="14">
        <f>IF(OR(H472="",O472=""),"",ROUND(K472*INDEX(Lieferanten!$C$6:$C$205,MATCH(E472,Lieferanten!$A$6:$A$205,0)),2))</f>
        <v/>
      </c>
      <c r="Q472" s="10" t="n"/>
      <c r="R472" s="12" t="n"/>
      <c r="S472" s="11" t="n"/>
      <c r="T472" s="14">
        <f>IF(H472="","",IF(U472="bezahlt",0,K472-N(R472)))</f>
        <v/>
      </c>
      <c r="U472" s="16">
        <f>IF(H472="","",IF(Q472&lt;&gt;"",IF(OR(R472="",R472&gt;=K472-N(P472)-0.005),"bezahlt","teilbezahlt"),IF(IF(O472="",FALSE,TODAY()&lt;=O472),"Skonto möglich",IF(IF(M472="",FALSE,TODAY()&gt;M472),"überfällig","offen"))))</f>
        <v/>
      </c>
      <c r="V472" s="17">
        <f>IF(H472="","",IF(AND(D472&lt;&gt;"",COUNTIFS(E$7:E$506,E472,D$7:D$506,D472)&gt;1),"doppelt erfasst?",IF(AND(W472="ja",Y472=""),"XML-Datei ablegen",IF(X472&lt;&gt;"ja","Pflichtangaben prüfen",""))))</f>
        <v/>
      </c>
      <c r="W472" s="18" t="n"/>
      <c r="X472" s="18" t="n"/>
      <c r="Y472" s="11" t="n"/>
    </row>
    <row r="473">
      <c r="A473" s="9">
        <f>IF(E473="","",COUNTA(E$7:E473))</f>
        <v/>
      </c>
      <c r="B473" s="10" t="n"/>
      <c r="C473" s="10" t="n"/>
      <c r="D473" s="11" t="n"/>
      <c r="E473" s="11" t="n"/>
      <c r="F473" s="11" t="n"/>
      <c r="G473" s="11" t="n"/>
      <c r="H473" s="12" t="n"/>
      <c r="I473" s="13" t="n"/>
      <c r="J473" s="14">
        <f>IF(H473="","",ROUND(H473*I473,2))</f>
        <v/>
      </c>
      <c r="K473" s="14">
        <f>IF(H473="","",H473+N(J473))</f>
        <v/>
      </c>
      <c r="L473" s="9">
        <f>IF(E473="","",IFERROR(IF(INDEX(Lieferanten!$B$6:$B$205,MATCH(E473,Lieferanten!$A$6:$A$205,0))="",Einstellungen!$A$5,INDEX(Lieferanten!$B$6:$B$205,MATCH(E473,Lieferanten!$A$6:$A$205,0))),Einstellungen!$A$5))</f>
        <v/>
      </c>
      <c r="M473" s="15">
        <f>IF(C473="","",IF(N473&lt;&gt;"",N473,C473+L473))</f>
        <v/>
      </c>
      <c r="N473" s="10" t="n"/>
      <c r="O473" s="15">
        <f>IF(C473="","",IFERROR(IF(OR(INDEX(Lieferanten!$C$6:$C$205,MATCH(E473,Lieferanten!$A$6:$A$205,0))="",INDEX(Lieferanten!$D$6:$D$205,MATCH(E473,Lieferanten!$A$6:$A$205,0))=""),"",C473+INDEX(Lieferanten!$D$6:$D$205,MATCH(E473,Lieferanten!$A$6:$A$205,0))),""))</f>
        <v/>
      </c>
      <c r="P473" s="14">
        <f>IF(OR(H473="",O473=""),"",ROUND(K473*INDEX(Lieferanten!$C$6:$C$205,MATCH(E473,Lieferanten!$A$6:$A$205,0)),2))</f>
        <v/>
      </c>
      <c r="Q473" s="10" t="n"/>
      <c r="R473" s="12" t="n"/>
      <c r="S473" s="11" t="n"/>
      <c r="T473" s="14">
        <f>IF(H473="","",IF(U473="bezahlt",0,K473-N(R473)))</f>
        <v/>
      </c>
      <c r="U473" s="16">
        <f>IF(H473="","",IF(Q473&lt;&gt;"",IF(OR(R473="",R473&gt;=K473-N(P473)-0.005),"bezahlt","teilbezahlt"),IF(IF(O473="",FALSE,TODAY()&lt;=O473),"Skonto möglich",IF(IF(M473="",FALSE,TODAY()&gt;M473),"überfällig","offen"))))</f>
        <v/>
      </c>
      <c r="V473" s="17">
        <f>IF(H473="","",IF(AND(D473&lt;&gt;"",COUNTIFS(E$7:E$506,E473,D$7:D$506,D473)&gt;1),"doppelt erfasst?",IF(AND(W473="ja",Y473=""),"XML-Datei ablegen",IF(X473&lt;&gt;"ja","Pflichtangaben prüfen",""))))</f>
        <v/>
      </c>
      <c r="W473" s="18" t="n"/>
      <c r="X473" s="18" t="n"/>
      <c r="Y473" s="11" t="n"/>
    </row>
    <row r="474">
      <c r="A474" s="9">
        <f>IF(E474="","",COUNTA(E$7:E474))</f>
        <v/>
      </c>
      <c r="B474" s="10" t="n"/>
      <c r="C474" s="10" t="n"/>
      <c r="D474" s="11" t="n"/>
      <c r="E474" s="11" t="n"/>
      <c r="F474" s="11" t="n"/>
      <c r="G474" s="11" t="n"/>
      <c r="H474" s="12" t="n"/>
      <c r="I474" s="13" t="n"/>
      <c r="J474" s="14">
        <f>IF(H474="","",ROUND(H474*I474,2))</f>
        <v/>
      </c>
      <c r="K474" s="14">
        <f>IF(H474="","",H474+N(J474))</f>
        <v/>
      </c>
      <c r="L474" s="9">
        <f>IF(E474="","",IFERROR(IF(INDEX(Lieferanten!$B$6:$B$205,MATCH(E474,Lieferanten!$A$6:$A$205,0))="",Einstellungen!$A$5,INDEX(Lieferanten!$B$6:$B$205,MATCH(E474,Lieferanten!$A$6:$A$205,0))),Einstellungen!$A$5))</f>
        <v/>
      </c>
      <c r="M474" s="15">
        <f>IF(C474="","",IF(N474&lt;&gt;"",N474,C474+L474))</f>
        <v/>
      </c>
      <c r="N474" s="10" t="n"/>
      <c r="O474" s="15">
        <f>IF(C474="","",IFERROR(IF(OR(INDEX(Lieferanten!$C$6:$C$205,MATCH(E474,Lieferanten!$A$6:$A$205,0))="",INDEX(Lieferanten!$D$6:$D$205,MATCH(E474,Lieferanten!$A$6:$A$205,0))=""),"",C474+INDEX(Lieferanten!$D$6:$D$205,MATCH(E474,Lieferanten!$A$6:$A$205,0))),""))</f>
        <v/>
      </c>
      <c r="P474" s="14">
        <f>IF(OR(H474="",O474=""),"",ROUND(K474*INDEX(Lieferanten!$C$6:$C$205,MATCH(E474,Lieferanten!$A$6:$A$205,0)),2))</f>
        <v/>
      </c>
      <c r="Q474" s="10" t="n"/>
      <c r="R474" s="12" t="n"/>
      <c r="S474" s="11" t="n"/>
      <c r="T474" s="14">
        <f>IF(H474="","",IF(U474="bezahlt",0,K474-N(R474)))</f>
        <v/>
      </c>
      <c r="U474" s="16">
        <f>IF(H474="","",IF(Q474&lt;&gt;"",IF(OR(R474="",R474&gt;=K474-N(P474)-0.005),"bezahlt","teilbezahlt"),IF(IF(O474="",FALSE,TODAY()&lt;=O474),"Skonto möglich",IF(IF(M474="",FALSE,TODAY()&gt;M474),"überfällig","offen"))))</f>
        <v/>
      </c>
      <c r="V474" s="17">
        <f>IF(H474="","",IF(AND(D474&lt;&gt;"",COUNTIFS(E$7:E$506,E474,D$7:D$506,D474)&gt;1),"doppelt erfasst?",IF(AND(W474="ja",Y474=""),"XML-Datei ablegen",IF(X474&lt;&gt;"ja","Pflichtangaben prüfen",""))))</f>
        <v/>
      </c>
      <c r="W474" s="18" t="n"/>
      <c r="X474" s="18" t="n"/>
      <c r="Y474" s="11" t="n"/>
    </row>
    <row r="475">
      <c r="A475" s="9">
        <f>IF(E475="","",COUNTA(E$7:E475))</f>
        <v/>
      </c>
      <c r="B475" s="10" t="n"/>
      <c r="C475" s="10" t="n"/>
      <c r="D475" s="11" t="n"/>
      <c r="E475" s="11" t="n"/>
      <c r="F475" s="11" t="n"/>
      <c r="G475" s="11" t="n"/>
      <c r="H475" s="12" t="n"/>
      <c r="I475" s="13" t="n"/>
      <c r="J475" s="14">
        <f>IF(H475="","",ROUND(H475*I475,2))</f>
        <v/>
      </c>
      <c r="K475" s="14">
        <f>IF(H475="","",H475+N(J475))</f>
        <v/>
      </c>
      <c r="L475" s="9">
        <f>IF(E475="","",IFERROR(IF(INDEX(Lieferanten!$B$6:$B$205,MATCH(E475,Lieferanten!$A$6:$A$205,0))="",Einstellungen!$A$5,INDEX(Lieferanten!$B$6:$B$205,MATCH(E475,Lieferanten!$A$6:$A$205,0))),Einstellungen!$A$5))</f>
        <v/>
      </c>
      <c r="M475" s="15">
        <f>IF(C475="","",IF(N475&lt;&gt;"",N475,C475+L475))</f>
        <v/>
      </c>
      <c r="N475" s="10" t="n"/>
      <c r="O475" s="15">
        <f>IF(C475="","",IFERROR(IF(OR(INDEX(Lieferanten!$C$6:$C$205,MATCH(E475,Lieferanten!$A$6:$A$205,0))="",INDEX(Lieferanten!$D$6:$D$205,MATCH(E475,Lieferanten!$A$6:$A$205,0))=""),"",C475+INDEX(Lieferanten!$D$6:$D$205,MATCH(E475,Lieferanten!$A$6:$A$205,0))),""))</f>
        <v/>
      </c>
      <c r="P475" s="14">
        <f>IF(OR(H475="",O475=""),"",ROUND(K475*INDEX(Lieferanten!$C$6:$C$205,MATCH(E475,Lieferanten!$A$6:$A$205,0)),2))</f>
        <v/>
      </c>
      <c r="Q475" s="10" t="n"/>
      <c r="R475" s="12" t="n"/>
      <c r="S475" s="11" t="n"/>
      <c r="T475" s="14">
        <f>IF(H475="","",IF(U475="bezahlt",0,K475-N(R475)))</f>
        <v/>
      </c>
      <c r="U475" s="16">
        <f>IF(H475="","",IF(Q475&lt;&gt;"",IF(OR(R475="",R475&gt;=K475-N(P475)-0.005),"bezahlt","teilbezahlt"),IF(IF(O475="",FALSE,TODAY()&lt;=O475),"Skonto möglich",IF(IF(M475="",FALSE,TODAY()&gt;M475),"überfällig","offen"))))</f>
        <v/>
      </c>
      <c r="V475" s="17">
        <f>IF(H475="","",IF(AND(D475&lt;&gt;"",COUNTIFS(E$7:E$506,E475,D$7:D$506,D475)&gt;1),"doppelt erfasst?",IF(AND(W475="ja",Y475=""),"XML-Datei ablegen",IF(X475&lt;&gt;"ja","Pflichtangaben prüfen",""))))</f>
        <v/>
      </c>
      <c r="W475" s="18" t="n"/>
      <c r="X475" s="18" t="n"/>
      <c r="Y475" s="11" t="n"/>
    </row>
    <row r="476">
      <c r="A476" s="9">
        <f>IF(E476="","",COUNTA(E$7:E476))</f>
        <v/>
      </c>
      <c r="B476" s="10" t="n"/>
      <c r="C476" s="10" t="n"/>
      <c r="D476" s="11" t="n"/>
      <c r="E476" s="11" t="n"/>
      <c r="F476" s="11" t="n"/>
      <c r="G476" s="11" t="n"/>
      <c r="H476" s="12" t="n"/>
      <c r="I476" s="13" t="n"/>
      <c r="J476" s="14">
        <f>IF(H476="","",ROUND(H476*I476,2))</f>
        <v/>
      </c>
      <c r="K476" s="14">
        <f>IF(H476="","",H476+N(J476))</f>
        <v/>
      </c>
      <c r="L476" s="9">
        <f>IF(E476="","",IFERROR(IF(INDEX(Lieferanten!$B$6:$B$205,MATCH(E476,Lieferanten!$A$6:$A$205,0))="",Einstellungen!$A$5,INDEX(Lieferanten!$B$6:$B$205,MATCH(E476,Lieferanten!$A$6:$A$205,0))),Einstellungen!$A$5))</f>
        <v/>
      </c>
      <c r="M476" s="15">
        <f>IF(C476="","",IF(N476&lt;&gt;"",N476,C476+L476))</f>
        <v/>
      </c>
      <c r="N476" s="10" t="n"/>
      <c r="O476" s="15">
        <f>IF(C476="","",IFERROR(IF(OR(INDEX(Lieferanten!$C$6:$C$205,MATCH(E476,Lieferanten!$A$6:$A$205,0))="",INDEX(Lieferanten!$D$6:$D$205,MATCH(E476,Lieferanten!$A$6:$A$205,0))=""),"",C476+INDEX(Lieferanten!$D$6:$D$205,MATCH(E476,Lieferanten!$A$6:$A$205,0))),""))</f>
        <v/>
      </c>
      <c r="P476" s="14">
        <f>IF(OR(H476="",O476=""),"",ROUND(K476*INDEX(Lieferanten!$C$6:$C$205,MATCH(E476,Lieferanten!$A$6:$A$205,0)),2))</f>
        <v/>
      </c>
      <c r="Q476" s="10" t="n"/>
      <c r="R476" s="12" t="n"/>
      <c r="S476" s="11" t="n"/>
      <c r="T476" s="14">
        <f>IF(H476="","",IF(U476="bezahlt",0,K476-N(R476)))</f>
        <v/>
      </c>
      <c r="U476" s="16">
        <f>IF(H476="","",IF(Q476&lt;&gt;"",IF(OR(R476="",R476&gt;=K476-N(P476)-0.005),"bezahlt","teilbezahlt"),IF(IF(O476="",FALSE,TODAY()&lt;=O476),"Skonto möglich",IF(IF(M476="",FALSE,TODAY()&gt;M476),"überfällig","offen"))))</f>
        <v/>
      </c>
      <c r="V476" s="17">
        <f>IF(H476="","",IF(AND(D476&lt;&gt;"",COUNTIFS(E$7:E$506,E476,D$7:D$506,D476)&gt;1),"doppelt erfasst?",IF(AND(W476="ja",Y476=""),"XML-Datei ablegen",IF(X476&lt;&gt;"ja","Pflichtangaben prüfen",""))))</f>
        <v/>
      </c>
      <c r="W476" s="18" t="n"/>
      <c r="X476" s="18" t="n"/>
      <c r="Y476" s="11" t="n"/>
    </row>
    <row r="477">
      <c r="A477" s="9">
        <f>IF(E477="","",COUNTA(E$7:E477))</f>
        <v/>
      </c>
      <c r="B477" s="10" t="n"/>
      <c r="C477" s="10" t="n"/>
      <c r="D477" s="11" t="n"/>
      <c r="E477" s="11" t="n"/>
      <c r="F477" s="11" t="n"/>
      <c r="G477" s="11" t="n"/>
      <c r="H477" s="12" t="n"/>
      <c r="I477" s="13" t="n"/>
      <c r="J477" s="14">
        <f>IF(H477="","",ROUND(H477*I477,2))</f>
        <v/>
      </c>
      <c r="K477" s="14">
        <f>IF(H477="","",H477+N(J477))</f>
        <v/>
      </c>
      <c r="L477" s="9">
        <f>IF(E477="","",IFERROR(IF(INDEX(Lieferanten!$B$6:$B$205,MATCH(E477,Lieferanten!$A$6:$A$205,0))="",Einstellungen!$A$5,INDEX(Lieferanten!$B$6:$B$205,MATCH(E477,Lieferanten!$A$6:$A$205,0))),Einstellungen!$A$5))</f>
        <v/>
      </c>
      <c r="M477" s="15">
        <f>IF(C477="","",IF(N477&lt;&gt;"",N477,C477+L477))</f>
        <v/>
      </c>
      <c r="N477" s="10" t="n"/>
      <c r="O477" s="15">
        <f>IF(C477="","",IFERROR(IF(OR(INDEX(Lieferanten!$C$6:$C$205,MATCH(E477,Lieferanten!$A$6:$A$205,0))="",INDEX(Lieferanten!$D$6:$D$205,MATCH(E477,Lieferanten!$A$6:$A$205,0))=""),"",C477+INDEX(Lieferanten!$D$6:$D$205,MATCH(E477,Lieferanten!$A$6:$A$205,0))),""))</f>
        <v/>
      </c>
      <c r="P477" s="14">
        <f>IF(OR(H477="",O477=""),"",ROUND(K477*INDEX(Lieferanten!$C$6:$C$205,MATCH(E477,Lieferanten!$A$6:$A$205,0)),2))</f>
        <v/>
      </c>
      <c r="Q477" s="10" t="n"/>
      <c r="R477" s="12" t="n"/>
      <c r="S477" s="11" t="n"/>
      <c r="T477" s="14">
        <f>IF(H477="","",IF(U477="bezahlt",0,K477-N(R477)))</f>
        <v/>
      </c>
      <c r="U477" s="16">
        <f>IF(H477="","",IF(Q477&lt;&gt;"",IF(OR(R477="",R477&gt;=K477-N(P477)-0.005),"bezahlt","teilbezahlt"),IF(IF(O477="",FALSE,TODAY()&lt;=O477),"Skonto möglich",IF(IF(M477="",FALSE,TODAY()&gt;M477),"überfällig","offen"))))</f>
        <v/>
      </c>
      <c r="V477" s="17">
        <f>IF(H477="","",IF(AND(D477&lt;&gt;"",COUNTIFS(E$7:E$506,E477,D$7:D$506,D477)&gt;1),"doppelt erfasst?",IF(AND(W477="ja",Y477=""),"XML-Datei ablegen",IF(X477&lt;&gt;"ja","Pflichtangaben prüfen",""))))</f>
        <v/>
      </c>
      <c r="W477" s="18" t="n"/>
      <c r="X477" s="18" t="n"/>
      <c r="Y477" s="11" t="n"/>
    </row>
    <row r="478">
      <c r="A478" s="9">
        <f>IF(E478="","",COUNTA(E$7:E478))</f>
        <v/>
      </c>
      <c r="B478" s="10" t="n"/>
      <c r="C478" s="10" t="n"/>
      <c r="D478" s="11" t="n"/>
      <c r="E478" s="11" t="n"/>
      <c r="F478" s="11" t="n"/>
      <c r="G478" s="11" t="n"/>
      <c r="H478" s="12" t="n"/>
      <c r="I478" s="13" t="n"/>
      <c r="J478" s="14">
        <f>IF(H478="","",ROUND(H478*I478,2))</f>
        <v/>
      </c>
      <c r="K478" s="14">
        <f>IF(H478="","",H478+N(J478))</f>
        <v/>
      </c>
      <c r="L478" s="9">
        <f>IF(E478="","",IFERROR(IF(INDEX(Lieferanten!$B$6:$B$205,MATCH(E478,Lieferanten!$A$6:$A$205,0))="",Einstellungen!$A$5,INDEX(Lieferanten!$B$6:$B$205,MATCH(E478,Lieferanten!$A$6:$A$205,0))),Einstellungen!$A$5))</f>
        <v/>
      </c>
      <c r="M478" s="15">
        <f>IF(C478="","",IF(N478&lt;&gt;"",N478,C478+L478))</f>
        <v/>
      </c>
      <c r="N478" s="10" t="n"/>
      <c r="O478" s="15">
        <f>IF(C478="","",IFERROR(IF(OR(INDEX(Lieferanten!$C$6:$C$205,MATCH(E478,Lieferanten!$A$6:$A$205,0))="",INDEX(Lieferanten!$D$6:$D$205,MATCH(E478,Lieferanten!$A$6:$A$205,0))=""),"",C478+INDEX(Lieferanten!$D$6:$D$205,MATCH(E478,Lieferanten!$A$6:$A$205,0))),""))</f>
        <v/>
      </c>
      <c r="P478" s="14">
        <f>IF(OR(H478="",O478=""),"",ROUND(K478*INDEX(Lieferanten!$C$6:$C$205,MATCH(E478,Lieferanten!$A$6:$A$205,0)),2))</f>
        <v/>
      </c>
      <c r="Q478" s="10" t="n"/>
      <c r="R478" s="12" t="n"/>
      <c r="S478" s="11" t="n"/>
      <c r="T478" s="14">
        <f>IF(H478="","",IF(U478="bezahlt",0,K478-N(R478)))</f>
        <v/>
      </c>
      <c r="U478" s="16">
        <f>IF(H478="","",IF(Q478&lt;&gt;"",IF(OR(R478="",R478&gt;=K478-N(P478)-0.005),"bezahlt","teilbezahlt"),IF(IF(O478="",FALSE,TODAY()&lt;=O478),"Skonto möglich",IF(IF(M478="",FALSE,TODAY()&gt;M478),"überfällig","offen"))))</f>
        <v/>
      </c>
      <c r="V478" s="17">
        <f>IF(H478="","",IF(AND(D478&lt;&gt;"",COUNTIFS(E$7:E$506,E478,D$7:D$506,D478)&gt;1),"doppelt erfasst?",IF(AND(W478="ja",Y478=""),"XML-Datei ablegen",IF(X478&lt;&gt;"ja","Pflichtangaben prüfen",""))))</f>
        <v/>
      </c>
      <c r="W478" s="18" t="n"/>
      <c r="X478" s="18" t="n"/>
      <c r="Y478" s="11" t="n"/>
    </row>
    <row r="479">
      <c r="A479" s="9">
        <f>IF(E479="","",COUNTA(E$7:E479))</f>
        <v/>
      </c>
      <c r="B479" s="10" t="n"/>
      <c r="C479" s="10" t="n"/>
      <c r="D479" s="11" t="n"/>
      <c r="E479" s="11" t="n"/>
      <c r="F479" s="11" t="n"/>
      <c r="G479" s="11" t="n"/>
      <c r="H479" s="12" t="n"/>
      <c r="I479" s="13" t="n"/>
      <c r="J479" s="14">
        <f>IF(H479="","",ROUND(H479*I479,2))</f>
        <v/>
      </c>
      <c r="K479" s="14">
        <f>IF(H479="","",H479+N(J479))</f>
        <v/>
      </c>
      <c r="L479" s="9">
        <f>IF(E479="","",IFERROR(IF(INDEX(Lieferanten!$B$6:$B$205,MATCH(E479,Lieferanten!$A$6:$A$205,0))="",Einstellungen!$A$5,INDEX(Lieferanten!$B$6:$B$205,MATCH(E479,Lieferanten!$A$6:$A$205,0))),Einstellungen!$A$5))</f>
        <v/>
      </c>
      <c r="M479" s="15">
        <f>IF(C479="","",IF(N479&lt;&gt;"",N479,C479+L479))</f>
        <v/>
      </c>
      <c r="N479" s="10" t="n"/>
      <c r="O479" s="15">
        <f>IF(C479="","",IFERROR(IF(OR(INDEX(Lieferanten!$C$6:$C$205,MATCH(E479,Lieferanten!$A$6:$A$205,0))="",INDEX(Lieferanten!$D$6:$D$205,MATCH(E479,Lieferanten!$A$6:$A$205,0))=""),"",C479+INDEX(Lieferanten!$D$6:$D$205,MATCH(E479,Lieferanten!$A$6:$A$205,0))),""))</f>
        <v/>
      </c>
      <c r="P479" s="14">
        <f>IF(OR(H479="",O479=""),"",ROUND(K479*INDEX(Lieferanten!$C$6:$C$205,MATCH(E479,Lieferanten!$A$6:$A$205,0)),2))</f>
        <v/>
      </c>
      <c r="Q479" s="10" t="n"/>
      <c r="R479" s="12" t="n"/>
      <c r="S479" s="11" t="n"/>
      <c r="T479" s="14">
        <f>IF(H479="","",IF(U479="bezahlt",0,K479-N(R479)))</f>
        <v/>
      </c>
      <c r="U479" s="16">
        <f>IF(H479="","",IF(Q479&lt;&gt;"",IF(OR(R479="",R479&gt;=K479-N(P479)-0.005),"bezahlt","teilbezahlt"),IF(IF(O479="",FALSE,TODAY()&lt;=O479),"Skonto möglich",IF(IF(M479="",FALSE,TODAY()&gt;M479),"überfällig","offen"))))</f>
        <v/>
      </c>
      <c r="V479" s="17">
        <f>IF(H479="","",IF(AND(D479&lt;&gt;"",COUNTIFS(E$7:E$506,E479,D$7:D$506,D479)&gt;1),"doppelt erfasst?",IF(AND(W479="ja",Y479=""),"XML-Datei ablegen",IF(X479&lt;&gt;"ja","Pflichtangaben prüfen",""))))</f>
        <v/>
      </c>
      <c r="W479" s="18" t="n"/>
      <c r="X479" s="18" t="n"/>
      <c r="Y479" s="11" t="n"/>
    </row>
    <row r="480">
      <c r="A480" s="9">
        <f>IF(E480="","",COUNTA(E$7:E480))</f>
        <v/>
      </c>
      <c r="B480" s="10" t="n"/>
      <c r="C480" s="10" t="n"/>
      <c r="D480" s="11" t="n"/>
      <c r="E480" s="11" t="n"/>
      <c r="F480" s="11" t="n"/>
      <c r="G480" s="11" t="n"/>
      <c r="H480" s="12" t="n"/>
      <c r="I480" s="13" t="n"/>
      <c r="J480" s="14">
        <f>IF(H480="","",ROUND(H480*I480,2))</f>
        <v/>
      </c>
      <c r="K480" s="14">
        <f>IF(H480="","",H480+N(J480))</f>
        <v/>
      </c>
      <c r="L480" s="9">
        <f>IF(E480="","",IFERROR(IF(INDEX(Lieferanten!$B$6:$B$205,MATCH(E480,Lieferanten!$A$6:$A$205,0))="",Einstellungen!$A$5,INDEX(Lieferanten!$B$6:$B$205,MATCH(E480,Lieferanten!$A$6:$A$205,0))),Einstellungen!$A$5))</f>
        <v/>
      </c>
      <c r="M480" s="15">
        <f>IF(C480="","",IF(N480&lt;&gt;"",N480,C480+L480))</f>
        <v/>
      </c>
      <c r="N480" s="10" t="n"/>
      <c r="O480" s="15">
        <f>IF(C480="","",IFERROR(IF(OR(INDEX(Lieferanten!$C$6:$C$205,MATCH(E480,Lieferanten!$A$6:$A$205,0))="",INDEX(Lieferanten!$D$6:$D$205,MATCH(E480,Lieferanten!$A$6:$A$205,0))=""),"",C480+INDEX(Lieferanten!$D$6:$D$205,MATCH(E480,Lieferanten!$A$6:$A$205,0))),""))</f>
        <v/>
      </c>
      <c r="P480" s="14">
        <f>IF(OR(H480="",O480=""),"",ROUND(K480*INDEX(Lieferanten!$C$6:$C$205,MATCH(E480,Lieferanten!$A$6:$A$205,0)),2))</f>
        <v/>
      </c>
      <c r="Q480" s="10" t="n"/>
      <c r="R480" s="12" t="n"/>
      <c r="S480" s="11" t="n"/>
      <c r="T480" s="14">
        <f>IF(H480="","",IF(U480="bezahlt",0,K480-N(R480)))</f>
        <v/>
      </c>
      <c r="U480" s="16">
        <f>IF(H480="","",IF(Q480&lt;&gt;"",IF(OR(R480="",R480&gt;=K480-N(P480)-0.005),"bezahlt","teilbezahlt"),IF(IF(O480="",FALSE,TODAY()&lt;=O480),"Skonto möglich",IF(IF(M480="",FALSE,TODAY()&gt;M480),"überfällig","offen"))))</f>
        <v/>
      </c>
      <c r="V480" s="17">
        <f>IF(H480="","",IF(AND(D480&lt;&gt;"",COUNTIFS(E$7:E$506,E480,D$7:D$506,D480)&gt;1),"doppelt erfasst?",IF(AND(W480="ja",Y480=""),"XML-Datei ablegen",IF(X480&lt;&gt;"ja","Pflichtangaben prüfen",""))))</f>
        <v/>
      </c>
      <c r="W480" s="18" t="n"/>
      <c r="X480" s="18" t="n"/>
      <c r="Y480" s="11" t="n"/>
    </row>
    <row r="481">
      <c r="A481" s="9">
        <f>IF(E481="","",COUNTA(E$7:E481))</f>
        <v/>
      </c>
      <c r="B481" s="10" t="n"/>
      <c r="C481" s="10" t="n"/>
      <c r="D481" s="11" t="n"/>
      <c r="E481" s="11" t="n"/>
      <c r="F481" s="11" t="n"/>
      <c r="G481" s="11" t="n"/>
      <c r="H481" s="12" t="n"/>
      <c r="I481" s="13" t="n"/>
      <c r="J481" s="14">
        <f>IF(H481="","",ROUND(H481*I481,2))</f>
        <v/>
      </c>
      <c r="K481" s="14">
        <f>IF(H481="","",H481+N(J481))</f>
        <v/>
      </c>
      <c r="L481" s="9">
        <f>IF(E481="","",IFERROR(IF(INDEX(Lieferanten!$B$6:$B$205,MATCH(E481,Lieferanten!$A$6:$A$205,0))="",Einstellungen!$A$5,INDEX(Lieferanten!$B$6:$B$205,MATCH(E481,Lieferanten!$A$6:$A$205,0))),Einstellungen!$A$5))</f>
        <v/>
      </c>
      <c r="M481" s="15">
        <f>IF(C481="","",IF(N481&lt;&gt;"",N481,C481+L481))</f>
        <v/>
      </c>
      <c r="N481" s="10" t="n"/>
      <c r="O481" s="15">
        <f>IF(C481="","",IFERROR(IF(OR(INDEX(Lieferanten!$C$6:$C$205,MATCH(E481,Lieferanten!$A$6:$A$205,0))="",INDEX(Lieferanten!$D$6:$D$205,MATCH(E481,Lieferanten!$A$6:$A$205,0))=""),"",C481+INDEX(Lieferanten!$D$6:$D$205,MATCH(E481,Lieferanten!$A$6:$A$205,0))),""))</f>
        <v/>
      </c>
      <c r="P481" s="14">
        <f>IF(OR(H481="",O481=""),"",ROUND(K481*INDEX(Lieferanten!$C$6:$C$205,MATCH(E481,Lieferanten!$A$6:$A$205,0)),2))</f>
        <v/>
      </c>
      <c r="Q481" s="10" t="n"/>
      <c r="R481" s="12" t="n"/>
      <c r="S481" s="11" t="n"/>
      <c r="T481" s="14">
        <f>IF(H481="","",IF(U481="bezahlt",0,K481-N(R481)))</f>
        <v/>
      </c>
      <c r="U481" s="16">
        <f>IF(H481="","",IF(Q481&lt;&gt;"",IF(OR(R481="",R481&gt;=K481-N(P481)-0.005),"bezahlt","teilbezahlt"),IF(IF(O481="",FALSE,TODAY()&lt;=O481),"Skonto möglich",IF(IF(M481="",FALSE,TODAY()&gt;M481),"überfällig","offen"))))</f>
        <v/>
      </c>
      <c r="V481" s="17">
        <f>IF(H481="","",IF(AND(D481&lt;&gt;"",COUNTIFS(E$7:E$506,E481,D$7:D$506,D481)&gt;1),"doppelt erfasst?",IF(AND(W481="ja",Y481=""),"XML-Datei ablegen",IF(X481&lt;&gt;"ja","Pflichtangaben prüfen",""))))</f>
        <v/>
      </c>
      <c r="W481" s="18" t="n"/>
      <c r="X481" s="18" t="n"/>
      <c r="Y481" s="11" t="n"/>
    </row>
    <row r="482">
      <c r="A482" s="9">
        <f>IF(E482="","",COUNTA(E$7:E482))</f>
        <v/>
      </c>
      <c r="B482" s="10" t="n"/>
      <c r="C482" s="10" t="n"/>
      <c r="D482" s="11" t="n"/>
      <c r="E482" s="11" t="n"/>
      <c r="F482" s="11" t="n"/>
      <c r="G482" s="11" t="n"/>
      <c r="H482" s="12" t="n"/>
      <c r="I482" s="13" t="n"/>
      <c r="J482" s="14">
        <f>IF(H482="","",ROUND(H482*I482,2))</f>
        <v/>
      </c>
      <c r="K482" s="14">
        <f>IF(H482="","",H482+N(J482))</f>
        <v/>
      </c>
      <c r="L482" s="9">
        <f>IF(E482="","",IFERROR(IF(INDEX(Lieferanten!$B$6:$B$205,MATCH(E482,Lieferanten!$A$6:$A$205,0))="",Einstellungen!$A$5,INDEX(Lieferanten!$B$6:$B$205,MATCH(E482,Lieferanten!$A$6:$A$205,0))),Einstellungen!$A$5))</f>
        <v/>
      </c>
      <c r="M482" s="15">
        <f>IF(C482="","",IF(N482&lt;&gt;"",N482,C482+L482))</f>
        <v/>
      </c>
      <c r="N482" s="10" t="n"/>
      <c r="O482" s="15">
        <f>IF(C482="","",IFERROR(IF(OR(INDEX(Lieferanten!$C$6:$C$205,MATCH(E482,Lieferanten!$A$6:$A$205,0))="",INDEX(Lieferanten!$D$6:$D$205,MATCH(E482,Lieferanten!$A$6:$A$205,0))=""),"",C482+INDEX(Lieferanten!$D$6:$D$205,MATCH(E482,Lieferanten!$A$6:$A$205,0))),""))</f>
        <v/>
      </c>
      <c r="P482" s="14">
        <f>IF(OR(H482="",O482=""),"",ROUND(K482*INDEX(Lieferanten!$C$6:$C$205,MATCH(E482,Lieferanten!$A$6:$A$205,0)),2))</f>
        <v/>
      </c>
      <c r="Q482" s="10" t="n"/>
      <c r="R482" s="12" t="n"/>
      <c r="S482" s="11" t="n"/>
      <c r="T482" s="14">
        <f>IF(H482="","",IF(U482="bezahlt",0,K482-N(R482)))</f>
        <v/>
      </c>
      <c r="U482" s="16">
        <f>IF(H482="","",IF(Q482&lt;&gt;"",IF(OR(R482="",R482&gt;=K482-N(P482)-0.005),"bezahlt","teilbezahlt"),IF(IF(O482="",FALSE,TODAY()&lt;=O482),"Skonto möglich",IF(IF(M482="",FALSE,TODAY()&gt;M482),"überfällig","offen"))))</f>
        <v/>
      </c>
      <c r="V482" s="17">
        <f>IF(H482="","",IF(AND(D482&lt;&gt;"",COUNTIFS(E$7:E$506,E482,D$7:D$506,D482)&gt;1),"doppelt erfasst?",IF(AND(W482="ja",Y482=""),"XML-Datei ablegen",IF(X482&lt;&gt;"ja","Pflichtangaben prüfen",""))))</f>
        <v/>
      </c>
      <c r="W482" s="18" t="n"/>
      <c r="X482" s="18" t="n"/>
      <c r="Y482" s="11" t="n"/>
    </row>
    <row r="483">
      <c r="A483" s="9">
        <f>IF(E483="","",COUNTA(E$7:E483))</f>
        <v/>
      </c>
      <c r="B483" s="10" t="n"/>
      <c r="C483" s="10" t="n"/>
      <c r="D483" s="11" t="n"/>
      <c r="E483" s="11" t="n"/>
      <c r="F483" s="11" t="n"/>
      <c r="G483" s="11" t="n"/>
      <c r="H483" s="12" t="n"/>
      <c r="I483" s="13" t="n"/>
      <c r="J483" s="14">
        <f>IF(H483="","",ROUND(H483*I483,2))</f>
        <v/>
      </c>
      <c r="K483" s="14">
        <f>IF(H483="","",H483+N(J483))</f>
        <v/>
      </c>
      <c r="L483" s="9">
        <f>IF(E483="","",IFERROR(IF(INDEX(Lieferanten!$B$6:$B$205,MATCH(E483,Lieferanten!$A$6:$A$205,0))="",Einstellungen!$A$5,INDEX(Lieferanten!$B$6:$B$205,MATCH(E483,Lieferanten!$A$6:$A$205,0))),Einstellungen!$A$5))</f>
        <v/>
      </c>
      <c r="M483" s="15">
        <f>IF(C483="","",IF(N483&lt;&gt;"",N483,C483+L483))</f>
        <v/>
      </c>
      <c r="N483" s="10" t="n"/>
      <c r="O483" s="15">
        <f>IF(C483="","",IFERROR(IF(OR(INDEX(Lieferanten!$C$6:$C$205,MATCH(E483,Lieferanten!$A$6:$A$205,0))="",INDEX(Lieferanten!$D$6:$D$205,MATCH(E483,Lieferanten!$A$6:$A$205,0))=""),"",C483+INDEX(Lieferanten!$D$6:$D$205,MATCH(E483,Lieferanten!$A$6:$A$205,0))),""))</f>
        <v/>
      </c>
      <c r="P483" s="14">
        <f>IF(OR(H483="",O483=""),"",ROUND(K483*INDEX(Lieferanten!$C$6:$C$205,MATCH(E483,Lieferanten!$A$6:$A$205,0)),2))</f>
        <v/>
      </c>
      <c r="Q483" s="10" t="n"/>
      <c r="R483" s="12" t="n"/>
      <c r="S483" s="11" t="n"/>
      <c r="T483" s="14">
        <f>IF(H483="","",IF(U483="bezahlt",0,K483-N(R483)))</f>
        <v/>
      </c>
      <c r="U483" s="16">
        <f>IF(H483="","",IF(Q483&lt;&gt;"",IF(OR(R483="",R483&gt;=K483-N(P483)-0.005),"bezahlt","teilbezahlt"),IF(IF(O483="",FALSE,TODAY()&lt;=O483),"Skonto möglich",IF(IF(M483="",FALSE,TODAY()&gt;M483),"überfällig","offen"))))</f>
        <v/>
      </c>
      <c r="V483" s="17">
        <f>IF(H483="","",IF(AND(D483&lt;&gt;"",COUNTIFS(E$7:E$506,E483,D$7:D$506,D483)&gt;1),"doppelt erfasst?",IF(AND(W483="ja",Y483=""),"XML-Datei ablegen",IF(X483&lt;&gt;"ja","Pflichtangaben prüfen",""))))</f>
        <v/>
      </c>
      <c r="W483" s="18" t="n"/>
      <c r="X483" s="18" t="n"/>
      <c r="Y483" s="11" t="n"/>
    </row>
    <row r="484">
      <c r="A484" s="9">
        <f>IF(E484="","",COUNTA(E$7:E484))</f>
        <v/>
      </c>
      <c r="B484" s="10" t="n"/>
      <c r="C484" s="10" t="n"/>
      <c r="D484" s="11" t="n"/>
      <c r="E484" s="11" t="n"/>
      <c r="F484" s="11" t="n"/>
      <c r="G484" s="11" t="n"/>
      <c r="H484" s="12" t="n"/>
      <c r="I484" s="13" t="n"/>
      <c r="J484" s="14">
        <f>IF(H484="","",ROUND(H484*I484,2))</f>
        <v/>
      </c>
      <c r="K484" s="14">
        <f>IF(H484="","",H484+N(J484))</f>
        <v/>
      </c>
      <c r="L484" s="9">
        <f>IF(E484="","",IFERROR(IF(INDEX(Lieferanten!$B$6:$B$205,MATCH(E484,Lieferanten!$A$6:$A$205,0))="",Einstellungen!$A$5,INDEX(Lieferanten!$B$6:$B$205,MATCH(E484,Lieferanten!$A$6:$A$205,0))),Einstellungen!$A$5))</f>
        <v/>
      </c>
      <c r="M484" s="15">
        <f>IF(C484="","",IF(N484&lt;&gt;"",N484,C484+L484))</f>
        <v/>
      </c>
      <c r="N484" s="10" t="n"/>
      <c r="O484" s="15">
        <f>IF(C484="","",IFERROR(IF(OR(INDEX(Lieferanten!$C$6:$C$205,MATCH(E484,Lieferanten!$A$6:$A$205,0))="",INDEX(Lieferanten!$D$6:$D$205,MATCH(E484,Lieferanten!$A$6:$A$205,0))=""),"",C484+INDEX(Lieferanten!$D$6:$D$205,MATCH(E484,Lieferanten!$A$6:$A$205,0))),""))</f>
        <v/>
      </c>
      <c r="P484" s="14">
        <f>IF(OR(H484="",O484=""),"",ROUND(K484*INDEX(Lieferanten!$C$6:$C$205,MATCH(E484,Lieferanten!$A$6:$A$205,0)),2))</f>
        <v/>
      </c>
      <c r="Q484" s="10" t="n"/>
      <c r="R484" s="12" t="n"/>
      <c r="S484" s="11" t="n"/>
      <c r="T484" s="14">
        <f>IF(H484="","",IF(U484="bezahlt",0,K484-N(R484)))</f>
        <v/>
      </c>
      <c r="U484" s="16">
        <f>IF(H484="","",IF(Q484&lt;&gt;"",IF(OR(R484="",R484&gt;=K484-N(P484)-0.005),"bezahlt","teilbezahlt"),IF(IF(O484="",FALSE,TODAY()&lt;=O484),"Skonto möglich",IF(IF(M484="",FALSE,TODAY()&gt;M484),"überfällig","offen"))))</f>
        <v/>
      </c>
      <c r="V484" s="17">
        <f>IF(H484="","",IF(AND(D484&lt;&gt;"",COUNTIFS(E$7:E$506,E484,D$7:D$506,D484)&gt;1),"doppelt erfasst?",IF(AND(W484="ja",Y484=""),"XML-Datei ablegen",IF(X484&lt;&gt;"ja","Pflichtangaben prüfen",""))))</f>
        <v/>
      </c>
      <c r="W484" s="18" t="n"/>
      <c r="X484" s="18" t="n"/>
      <c r="Y484" s="11" t="n"/>
    </row>
    <row r="485">
      <c r="A485" s="9">
        <f>IF(E485="","",COUNTA(E$7:E485))</f>
        <v/>
      </c>
      <c r="B485" s="10" t="n"/>
      <c r="C485" s="10" t="n"/>
      <c r="D485" s="11" t="n"/>
      <c r="E485" s="11" t="n"/>
      <c r="F485" s="11" t="n"/>
      <c r="G485" s="11" t="n"/>
      <c r="H485" s="12" t="n"/>
      <c r="I485" s="13" t="n"/>
      <c r="J485" s="14">
        <f>IF(H485="","",ROUND(H485*I485,2))</f>
        <v/>
      </c>
      <c r="K485" s="14">
        <f>IF(H485="","",H485+N(J485))</f>
        <v/>
      </c>
      <c r="L485" s="9">
        <f>IF(E485="","",IFERROR(IF(INDEX(Lieferanten!$B$6:$B$205,MATCH(E485,Lieferanten!$A$6:$A$205,0))="",Einstellungen!$A$5,INDEX(Lieferanten!$B$6:$B$205,MATCH(E485,Lieferanten!$A$6:$A$205,0))),Einstellungen!$A$5))</f>
        <v/>
      </c>
      <c r="M485" s="15">
        <f>IF(C485="","",IF(N485&lt;&gt;"",N485,C485+L485))</f>
        <v/>
      </c>
      <c r="N485" s="10" t="n"/>
      <c r="O485" s="15">
        <f>IF(C485="","",IFERROR(IF(OR(INDEX(Lieferanten!$C$6:$C$205,MATCH(E485,Lieferanten!$A$6:$A$205,0))="",INDEX(Lieferanten!$D$6:$D$205,MATCH(E485,Lieferanten!$A$6:$A$205,0))=""),"",C485+INDEX(Lieferanten!$D$6:$D$205,MATCH(E485,Lieferanten!$A$6:$A$205,0))),""))</f>
        <v/>
      </c>
      <c r="P485" s="14">
        <f>IF(OR(H485="",O485=""),"",ROUND(K485*INDEX(Lieferanten!$C$6:$C$205,MATCH(E485,Lieferanten!$A$6:$A$205,0)),2))</f>
        <v/>
      </c>
      <c r="Q485" s="10" t="n"/>
      <c r="R485" s="12" t="n"/>
      <c r="S485" s="11" t="n"/>
      <c r="T485" s="14">
        <f>IF(H485="","",IF(U485="bezahlt",0,K485-N(R485)))</f>
        <v/>
      </c>
      <c r="U485" s="16">
        <f>IF(H485="","",IF(Q485&lt;&gt;"",IF(OR(R485="",R485&gt;=K485-N(P485)-0.005),"bezahlt","teilbezahlt"),IF(IF(O485="",FALSE,TODAY()&lt;=O485),"Skonto möglich",IF(IF(M485="",FALSE,TODAY()&gt;M485),"überfällig","offen"))))</f>
        <v/>
      </c>
      <c r="V485" s="17">
        <f>IF(H485="","",IF(AND(D485&lt;&gt;"",COUNTIFS(E$7:E$506,E485,D$7:D$506,D485)&gt;1),"doppelt erfasst?",IF(AND(W485="ja",Y485=""),"XML-Datei ablegen",IF(X485&lt;&gt;"ja","Pflichtangaben prüfen",""))))</f>
        <v/>
      </c>
      <c r="W485" s="18" t="n"/>
      <c r="X485" s="18" t="n"/>
      <c r="Y485" s="11" t="n"/>
    </row>
    <row r="486">
      <c r="A486" s="9">
        <f>IF(E486="","",COUNTA(E$7:E486))</f>
        <v/>
      </c>
      <c r="B486" s="10" t="n"/>
      <c r="C486" s="10" t="n"/>
      <c r="D486" s="11" t="n"/>
      <c r="E486" s="11" t="n"/>
      <c r="F486" s="11" t="n"/>
      <c r="G486" s="11" t="n"/>
      <c r="H486" s="12" t="n"/>
      <c r="I486" s="13" t="n"/>
      <c r="J486" s="14">
        <f>IF(H486="","",ROUND(H486*I486,2))</f>
        <v/>
      </c>
      <c r="K486" s="14">
        <f>IF(H486="","",H486+N(J486))</f>
        <v/>
      </c>
      <c r="L486" s="9">
        <f>IF(E486="","",IFERROR(IF(INDEX(Lieferanten!$B$6:$B$205,MATCH(E486,Lieferanten!$A$6:$A$205,0))="",Einstellungen!$A$5,INDEX(Lieferanten!$B$6:$B$205,MATCH(E486,Lieferanten!$A$6:$A$205,0))),Einstellungen!$A$5))</f>
        <v/>
      </c>
      <c r="M486" s="15">
        <f>IF(C486="","",IF(N486&lt;&gt;"",N486,C486+L486))</f>
        <v/>
      </c>
      <c r="N486" s="10" t="n"/>
      <c r="O486" s="15">
        <f>IF(C486="","",IFERROR(IF(OR(INDEX(Lieferanten!$C$6:$C$205,MATCH(E486,Lieferanten!$A$6:$A$205,0))="",INDEX(Lieferanten!$D$6:$D$205,MATCH(E486,Lieferanten!$A$6:$A$205,0))=""),"",C486+INDEX(Lieferanten!$D$6:$D$205,MATCH(E486,Lieferanten!$A$6:$A$205,0))),""))</f>
        <v/>
      </c>
      <c r="P486" s="14">
        <f>IF(OR(H486="",O486=""),"",ROUND(K486*INDEX(Lieferanten!$C$6:$C$205,MATCH(E486,Lieferanten!$A$6:$A$205,0)),2))</f>
        <v/>
      </c>
      <c r="Q486" s="10" t="n"/>
      <c r="R486" s="12" t="n"/>
      <c r="S486" s="11" t="n"/>
      <c r="T486" s="14">
        <f>IF(H486="","",IF(U486="bezahlt",0,K486-N(R486)))</f>
        <v/>
      </c>
      <c r="U486" s="16">
        <f>IF(H486="","",IF(Q486&lt;&gt;"",IF(OR(R486="",R486&gt;=K486-N(P486)-0.005),"bezahlt","teilbezahlt"),IF(IF(O486="",FALSE,TODAY()&lt;=O486),"Skonto möglich",IF(IF(M486="",FALSE,TODAY()&gt;M486),"überfällig","offen"))))</f>
        <v/>
      </c>
      <c r="V486" s="17">
        <f>IF(H486="","",IF(AND(D486&lt;&gt;"",COUNTIFS(E$7:E$506,E486,D$7:D$506,D486)&gt;1),"doppelt erfasst?",IF(AND(W486="ja",Y486=""),"XML-Datei ablegen",IF(X486&lt;&gt;"ja","Pflichtangaben prüfen",""))))</f>
        <v/>
      </c>
      <c r="W486" s="18" t="n"/>
      <c r="X486" s="18" t="n"/>
      <c r="Y486" s="11" t="n"/>
    </row>
    <row r="487">
      <c r="A487" s="9">
        <f>IF(E487="","",COUNTA(E$7:E487))</f>
        <v/>
      </c>
      <c r="B487" s="10" t="n"/>
      <c r="C487" s="10" t="n"/>
      <c r="D487" s="11" t="n"/>
      <c r="E487" s="11" t="n"/>
      <c r="F487" s="11" t="n"/>
      <c r="G487" s="11" t="n"/>
      <c r="H487" s="12" t="n"/>
      <c r="I487" s="13" t="n"/>
      <c r="J487" s="14">
        <f>IF(H487="","",ROUND(H487*I487,2))</f>
        <v/>
      </c>
      <c r="K487" s="14">
        <f>IF(H487="","",H487+N(J487))</f>
        <v/>
      </c>
      <c r="L487" s="9">
        <f>IF(E487="","",IFERROR(IF(INDEX(Lieferanten!$B$6:$B$205,MATCH(E487,Lieferanten!$A$6:$A$205,0))="",Einstellungen!$A$5,INDEX(Lieferanten!$B$6:$B$205,MATCH(E487,Lieferanten!$A$6:$A$205,0))),Einstellungen!$A$5))</f>
        <v/>
      </c>
      <c r="M487" s="15">
        <f>IF(C487="","",IF(N487&lt;&gt;"",N487,C487+L487))</f>
        <v/>
      </c>
      <c r="N487" s="10" t="n"/>
      <c r="O487" s="15">
        <f>IF(C487="","",IFERROR(IF(OR(INDEX(Lieferanten!$C$6:$C$205,MATCH(E487,Lieferanten!$A$6:$A$205,0))="",INDEX(Lieferanten!$D$6:$D$205,MATCH(E487,Lieferanten!$A$6:$A$205,0))=""),"",C487+INDEX(Lieferanten!$D$6:$D$205,MATCH(E487,Lieferanten!$A$6:$A$205,0))),""))</f>
        <v/>
      </c>
      <c r="P487" s="14">
        <f>IF(OR(H487="",O487=""),"",ROUND(K487*INDEX(Lieferanten!$C$6:$C$205,MATCH(E487,Lieferanten!$A$6:$A$205,0)),2))</f>
        <v/>
      </c>
      <c r="Q487" s="10" t="n"/>
      <c r="R487" s="12" t="n"/>
      <c r="S487" s="11" t="n"/>
      <c r="T487" s="14">
        <f>IF(H487="","",IF(U487="bezahlt",0,K487-N(R487)))</f>
        <v/>
      </c>
      <c r="U487" s="16">
        <f>IF(H487="","",IF(Q487&lt;&gt;"",IF(OR(R487="",R487&gt;=K487-N(P487)-0.005),"bezahlt","teilbezahlt"),IF(IF(O487="",FALSE,TODAY()&lt;=O487),"Skonto möglich",IF(IF(M487="",FALSE,TODAY()&gt;M487),"überfällig","offen"))))</f>
        <v/>
      </c>
      <c r="V487" s="17">
        <f>IF(H487="","",IF(AND(D487&lt;&gt;"",COUNTIFS(E$7:E$506,E487,D$7:D$506,D487)&gt;1),"doppelt erfasst?",IF(AND(W487="ja",Y487=""),"XML-Datei ablegen",IF(X487&lt;&gt;"ja","Pflichtangaben prüfen",""))))</f>
        <v/>
      </c>
      <c r="W487" s="18" t="n"/>
      <c r="X487" s="18" t="n"/>
      <c r="Y487" s="11" t="n"/>
    </row>
    <row r="488">
      <c r="A488" s="9">
        <f>IF(E488="","",COUNTA(E$7:E488))</f>
        <v/>
      </c>
      <c r="B488" s="10" t="n"/>
      <c r="C488" s="10" t="n"/>
      <c r="D488" s="11" t="n"/>
      <c r="E488" s="11" t="n"/>
      <c r="F488" s="11" t="n"/>
      <c r="G488" s="11" t="n"/>
      <c r="H488" s="12" t="n"/>
      <c r="I488" s="13" t="n"/>
      <c r="J488" s="14">
        <f>IF(H488="","",ROUND(H488*I488,2))</f>
        <v/>
      </c>
      <c r="K488" s="14">
        <f>IF(H488="","",H488+N(J488))</f>
        <v/>
      </c>
      <c r="L488" s="9">
        <f>IF(E488="","",IFERROR(IF(INDEX(Lieferanten!$B$6:$B$205,MATCH(E488,Lieferanten!$A$6:$A$205,0))="",Einstellungen!$A$5,INDEX(Lieferanten!$B$6:$B$205,MATCH(E488,Lieferanten!$A$6:$A$205,0))),Einstellungen!$A$5))</f>
        <v/>
      </c>
      <c r="M488" s="15">
        <f>IF(C488="","",IF(N488&lt;&gt;"",N488,C488+L488))</f>
        <v/>
      </c>
      <c r="N488" s="10" t="n"/>
      <c r="O488" s="15">
        <f>IF(C488="","",IFERROR(IF(OR(INDEX(Lieferanten!$C$6:$C$205,MATCH(E488,Lieferanten!$A$6:$A$205,0))="",INDEX(Lieferanten!$D$6:$D$205,MATCH(E488,Lieferanten!$A$6:$A$205,0))=""),"",C488+INDEX(Lieferanten!$D$6:$D$205,MATCH(E488,Lieferanten!$A$6:$A$205,0))),""))</f>
        <v/>
      </c>
      <c r="P488" s="14">
        <f>IF(OR(H488="",O488=""),"",ROUND(K488*INDEX(Lieferanten!$C$6:$C$205,MATCH(E488,Lieferanten!$A$6:$A$205,0)),2))</f>
        <v/>
      </c>
      <c r="Q488" s="10" t="n"/>
      <c r="R488" s="12" t="n"/>
      <c r="S488" s="11" t="n"/>
      <c r="T488" s="14">
        <f>IF(H488="","",IF(U488="bezahlt",0,K488-N(R488)))</f>
        <v/>
      </c>
      <c r="U488" s="16">
        <f>IF(H488="","",IF(Q488&lt;&gt;"",IF(OR(R488="",R488&gt;=K488-N(P488)-0.005),"bezahlt","teilbezahlt"),IF(IF(O488="",FALSE,TODAY()&lt;=O488),"Skonto möglich",IF(IF(M488="",FALSE,TODAY()&gt;M488),"überfällig","offen"))))</f>
        <v/>
      </c>
      <c r="V488" s="17">
        <f>IF(H488="","",IF(AND(D488&lt;&gt;"",COUNTIFS(E$7:E$506,E488,D$7:D$506,D488)&gt;1),"doppelt erfasst?",IF(AND(W488="ja",Y488=""),"XML-Datei ablegen",IF(X488&lt;&gt;"ja","Pflichtangaben prüfen",""))))</f>
        <v/>
      </c>
      <c r="W488" s="18" t="n"/>
      <c r="X488" s="18" t="n"/>
      <c r="Y488" s="11" t="n"/>
    </row>
    <row r="489">
      <c r="A489" s="9">
        <f>IF(E489="","",COUNTA(E$7:E489))</f>
        <v/>
      </c>
      <c r="B489" s="10" t="n"/>
      <c r="C489" s="10" t="n"/>
      <c r="D489" s="11" t="n"/>
      <c r="E489" s="11" t="n"/>
      <c r="F489" s="11" t="n"/>
      <c r="G489" s="11" t="n"/>
      <c r="H489" s="12" t="n"/>
      <c r="I489" s="13" t="n"/>
      <c r="J489" s="14">
        <f>IF(H489="","",ROUND(H489*I489,2))</f>
        <v/>
      </c>
      <c r="K489" s="14">
        <f>IF(H489="","",H489+N(J489))</f>
        <v/>
      </c>
      <c r="L489" s="9">
        <f>IF(E489="","",IFERROR(IF(INDEX(Lieferanten!$B$6:$B$205,MATCH(E489,Lieferanten!$A$6:$A$205,0))="",Einstellungen!$A$5,INDEX(Lieferanten!$B$6:$B$205,MATCH(E489,Lieferanten!$A$6:$A$205,0))),Einstellungen!$A$5))</f>
        <v/>
      </c>
      <c r="M489" s="15">
        <f>IF(C489="","",IF(N489&lt;&gt;"",N489,C489+L489))</f>
        <v/>
      </c>
      <c r="N489" s="10" t="n"/>
      <c r="O489" s="15">
        <f>IF(C489="","",IFERROR(IF(OR(INDEX(Lieferanten!$C$6:$C$205,MATCH(E489,Lieferanten!$A$6:$A$205,0))="",INDEX(Lieferanten!$D$6:$D$205,MATCH(E489,Lieferanten!$A$6:$A$205,0))=""),"",C489+INDEX(Lieferanten!$D$6:$D$205,MATCH(E489,Lieferanten!$A$6:$A$205,0))),""))</f>
        <v/>
      </c>
      <c r="P489" s="14">
        <f>IF(OR(H489="",O489=""),"",ROUND(K489*INDEX(Lieferanten!$C$6:$C$205,MATCH(E489,Lieferanten!$A$6:$A$205,0)),2))</f>
        <v/>
      </c>
      <c r="Q489" s="10" t="n"/>
      <c r="R489" s="12" t="n"/>
      <c r="S489" s="11" t="n"/>
      <c r="T489" s="14">
        <f>IF(H489="","",IF(U489="bezahlt",0,K489-N(R489)))</f>
        <v/>
      </c>
      <c r="U489" s="16">
        <f>IF(H489="","",IF(Q489&lt;&gt;"",IF(OR(R489="",R489&gt;=K489-N(P489)-0.005),"bezahlt","teilbezahlt"),IF(IF(O489="",FALSE,TODAY()&lt;=O489),"Skonto möglich",IF(IF(M489="",FALSE,TODAY()&gt;M489),"überfällig","offen"))))</f>
        <v/>
      </c>
      <c r="V489" s="17">
        <f>IF(H489="","",IF(AND(D489&lt;&gt;"",COUNTIFS(E$7:E$506,E489,D$7:D$506,D489)&gt;1),"doppelt erfasst?",IF(AND(W489="ja",Y489=""),"XML-Datei ablegen",IF(X489&lt;&gt;"ja","Pflichtangaben prüfen",""))))</f>
        <v/>
      </c>
      <c r="W489" s="18" t="n"/>
      <c r="X489" s="18" t="n"/>
      <c r="Y489" s="11" t="n"/>
    </row>
    <row r="490">
      <c r="A490" s="9">
        <f>IF(E490="","",COUNTA(E$7:E490))</f>
        <v/>
      </c>
      <c r="B490" s="10" t="n"/>
      <c r="C490" s="10" t="n"/>
      <c r="D490" s="11" t="n"/>
      <c r="E490" s="11" t="n"/>
      <c r="F490" s="11" t="n"/>
      <c r="G490" s="11" t="n"/>
      <c r="H490" s="12" t="n"/>
      <c r="I490" s="13" t="n"/>
      <c r="J490" s="14">
        <f>IF(H490="","",ROUND(H490*I490,2))</f>
        <v/>
      </c>
      <c r="K490" s="14">
        <f>IF(H490="","",H490+N(J490))</f>
        <v/>
      </c>
      <c r="L490" s="9">
        <f>IF(E490="","",IFERROR(IF(INDEX(Lieferanten!$B$6:$B$205,MATCH(E490,Lieferanten!$A$6:$A$205,0))="",Einstellungen!$A$5,INDEX(Lieferanten!$B$6:$B$205,MATCH(E490,Lieferanten!$A$6:$A$205,0))),Einstellungen!$A$5))</f>
        <v/>
      </c>
      <c r="M490" s="15">
        <f>IF(C490="","",IF(N490&lt;&gt;"",N490,C490+L490))</f>
        <v/>
      </c>
      <c r="N490" s="10" t="n"/>
      <c r="O490" s="15">
        <f>IF(C490="","",IFERROR(IF(OR(INDEX(Lieferanten!$C$6:$C$205,MATCH(E490,Lieferanten!$A$6:$A$205,0))="",INDEX(Lieferanten!$D$6:$D$205,MATCH(E490,Lieferanten!$A$6:$A$205,0))=""),"",C490+INDEX(Lieferanten!$D$6:$D$205,MATCH(E490,Lieferanten!$A$6:$A$205,0))),""))</f>
        <v/>
      </c>
      <c r="P490" s="14">
        <f>IF(OR(H490="",O490=""),"",ROUND(K490*INDEX(Lieferanten!$C$6:$C$205,MATCH(E490,Lieferanten!$A$6:$A$205,0)),2))</f>
        <v/>
      </c>
      <c r="Q490" s="10" t="n"/>
      <c r="R490" s="12" t="n"/>
      <c r="S490" s="11" t="n"/>
      <c r="T490" s="14">
        <f>IF(H490="","",IF(U490="bezahlt",0,K490-N(R490)))</f>
        <v/>
      </c>
      <c r="U490" s="16">
        <f>IF(H490="","",IF(Q490&lt;&gt;"",IF(OR(R490="",R490&gt;=K490-N(P490)-0.005),"bezahlt","teilbezahlt"),IF(IF(O490="",FALSE,TODAY()&lt;=O490),"Skonto möglich",IF(IF(M490="",FALSE,TODAY()&gt;M490),"überfällig","offen"))))</f>
        <v/>
      </c>
      <c r="V490" s="17">
        <f>IF(H490="","",IF(AND(D490&lt;&gt;"",COUNTIFS(E$7:E$506,E490,D$7:D$506,D490)&gt;1),"doppelt erfasst?",IF(AND(W490="ja",Y490=""),"XML-Datei ablegen",IF(X490&lt;&gt;"ja","Pflichtangaben prüfen",""))))</f>
        <v/>
      </c>
      <c r="W490" s="18" t="n"/>
      <c r="X490" s="18" t="n"/>
      <c r="Y490" s="11" t="n"/>
    </row>
    <row r="491">
      <c r="A491" s="9">
        <f>IF(E491="","",COUNTA(E$7:E491))</f>
        <v/>
      </c>
      <c r="B491" s="10" t="n"/>
      <c r="C491" s="10" t="n"/>
      <c r="D491" s="11" t="n"/>
      <c r="E491" s="11" t="n"/>
      <c r="F491" s="11" t="n"/>
      <c r="G491" s="11" t="n"/>
      <c r="H491" s="12" t="n"/>
      <c r="I491" s="13" t="n"/>
      <c r="J491" s="14">
        <f>IF(H491="","",ROUND(H491*I491,2))</f>
        <v/>
      </c>
      <c r="K491" s="14">
        <f>IF(H491="","",H491+N(J491))</f>
        <v/>
      </c>
      <c r="L491" s="9">
        <f>IF(E491="","",IFERROR(IF(INDEX(Lieferanten!$B$6:$B$205,MATCH(E491,Lieferanten!$A$6:$A$205,0))="",Einstellungen!$A$5,INDEX(Lieferanten!$B$6:$B$205,MATCH(E491,Lieferanten!$A$6:$A$205,0))),Einstellungen!$A$5))</f>
        <v/>
      </c>
      <c r="M491" s="15">
        <f>IF(C491="","",IF(N491&lt;&gt;"",N491,C491+L491))</f>
        <v/>
      </c>
      <c r="N491" s="10" t="n"/>
      <c r="O491" s="15">
        <f>IF(C491="","",IFERROR(IF(OR(INDEX(Lieferanten!$C$6:$C$205,MATCH(E491,Lieferanten!$A$6:$A$205,0))="",INDEX(Lieferanten!$D$6:$D$205,MATCH(E491,Lieferanten!$A$6:$A$205,0))=""),"",C491+INDEX(Lieferanten!$D$6:$D$205,MATCH(E491,Lieferanten!$A$6:$A$205,0))),""))</f>
        <v/>
      </c>
      <c r="P491" s="14">
        <f>IF(OR(H491="",O491=""),"",ROUND(K491*INDEX(Lieferanten!$C$6:$C$205,MATCH(E491,Lieferanten!$A$6:$A$205,0)),2))</f>
        <v/>
      </c>
      <c r="Q491" s="10" t="n"/>
      <c r="R491" s="12" t="n"/>
      <c r="S491" s="11" t="n"/>
      <c r="T491" s="14">
        <f>IF(H491="","",IF(U491="bezahlt",0,K491-N(R491)))</f>
        <v/>
      </c>
      <c r="U491" s="16">
        <f>IF(H491="","",IF(Q491&lt;&gt;"",IF(OR(R491="",R491&gt;=K491-N(P491)-0.005),"bezahlt","teilbezahlt"),IF(IF(O491="",FALSE,TODAY()&lt;=O491),"Skonto möglich",IF(IF(M491="",FALSE,TODAY()&gt;M491),"überfällig","offen"))))</f>
        <v/>
      </c>
      <c r="V491" s="17">
        <f>IF(H491="","",IF(AND(D491&lt;&gt;"",COUNTIFS(E$7:E$506,E491,D$7:D$506,D491)&gt;1),"doppelt erfasst?",IF(AND(W491="ja",Y491=""),"XML-Datei ablegen",IF(X491&lt;&gt;"ja","Pflichtangaben prüfen",""))))</f>
        <v/>
      </c>
      <c r="W491" s="18" t="n"/>
      <c r="X491" s="18" t="n"/>
      <c r="Y491" s="11" t="n"/>
    </row>
    <row r="492">
      <c r="A492" s="9">
        <f>IF(E492="","",COUNTA(E$7:E492))</f>
        <v/>
      </c>
      <c r="B492" s="10" t="n"/>
      <c r="C492" s="10" t="n"/>
      <c r="D492" s="11" t="n"/>
      <c r="E492" s="11" t="n"/>
      <c r="F492" s="11" t="n"/>
      <c r="G492" s="11" t="n"/>
      <c r="H492" s="12" t="n"/>
      <c r="I492" s="13" t="n"/>
      <c r="J492" s="14">
        <f>IF(H492="","",ROUND(H492*I492,2))</f>
        <v/>
      </c>
      <c r="K492" s="14">
        <f>IF(H492="","",H492+N(J492))</f>
        <v/>
      </c>
      <c r="L492" s="9">
        <f>IF(E492="","",IFERROR(IF(INDEX(Lieferanten!$B$6:$B$205,MATCH(E492,Lieferanten!$A$6:$A$205,0))="",Einstellungen!$A$5,INDEX(Lieferanten!$B$6:$B$205,MATCH(E492,Lieferanten!$A$6:$A$205,0))),Einstellungen!$A$5))</f>
        <v/>
      </c>
      <c r="M492" s="15">
        <f>IF(C492="","",IF(N492&lt;&gt;"",N492,C492+L492))</f>
        <v/>
      </c>
      <c r="N492" s="10" t="n"/>
      <c r="O492" s="15">
        <f>IF(C492="","",IFERROR(IF(OR(INDEX(Lieferanten!$C$6:$C$205,MATCH(E492,Lieferanten!$A$6:$A$205,0))="",INDEX(Lieferanten!$D$6:$D$205,MATCH(E492,Lieferanten!$A$6:$A$205,0))=""),"",C492+INDEX(Lieferanten!$D$6:$D$205,MATCH(E492,Lieferanten!$A$6:$A$205,0))),""))</f>
        <v/>
      </c>
      <c r="P492" s="14">
        <f>IF(OR(H492="",O492=""),"",ROUND(K492*INDEX(Lieferanten!$C$6:$C$205,MATCH(E492,Lieferanten!$A$6:$A$205,0)),2))</f>
        <v/>
      </c>
      <c r="Q492" s="10" t="n"/>
      <c r="R492" s="12" t="n"/>
      <c r="S492" s="11" t="n"/>
      <c r="T492" s="14">
        <f>IF(H492="","",IF(U492="bezahlt",0,K492-N(R492)))</f>
        <v/>
      </c>
      <c r="U492" s="16">
        <f>IF(H492="","",IF(Q492&lt;&gt;"",IF(OR(R492="",R492&gt;=K492-N(P492)-0.005),"bezahlt","teilbezahlt"),IF(IF(O492="",FALSE,TODAY()&lt;=O492),"Skonto möglich",IF(IF(M492="",FALSE,TODAY()&gt;M492),"überfällig","offen"))))</f>
        <v/>
      </c>
      <c r="V492" s="17">
        <f>IF(H492="","",IF(AND(D492&lt;&gt;"",COUNTIFS(E$7:E$506,E492,D$7:D$506,D492)&gt;1),"doppelt erfasst?",IF(AND(W492="ja",Y492=""),"XML-Datei ablegen",IF(X492&lt;&gt;"ja","Pflichtangaben prüfen",""))))</f>
        <v/>
      </c>
      <c r="W492" s="18" t="n"/>
      <c r="X492" s="18" t="n"/>
      <c r="Y492" s="11" t="n"/>
    </row>
    <row r="493">
      <c r="A493" s="9">
        <f>IF(E493="","",COUNTA(E$7:E493))</f>
        <v/>
      </c>
      <c r="B493" s="10" t="n"/>
      <c r="C493" s="10" t="n"/>
      <c r="D493" s="11" t="n"/>
      <c r="E493" s="11" t="n"/>
      <c r="F493" s="11" t="n"/>
      <c r="G493" s="11" t="n"/>
      <c r="H493" s="12" t="n"/>
      <c r="I493" s="13" t="n"/>
      <c r="J493" s="14">
        <f>IF(H493="","",ROUND(H493*I493,2))</f>
        <v/>
      </c>
      <c r="K493" s="14">
        <f>IF(H493="","",H493+N(J493))</f>
        <v/>
      </c>
      <c r="L493" s="9">
        <f>IF(E493="","",IFERROR(IF(INDEX(Lieferanten!$B$6:$B$205,MATCH(E493,Lieferanten!$A$6:$A$205,0))="",Einstellungen!$A$5,INDEX(Lieferanten!$B$6:$B$205,MATCH(E493,Lieferanten!$A$6:$A$205,0))),Einstellungen!$A$5))</f>
        <v/>
      </c>
      <c r="M493" s="15">
        <f>IF(C493="","",IF(N493&lt;&gt;"",N493,C493+L493))</f>
        <v/>
      </c>
      <c r="N493" s="10" t="n"/>
      <c r="O493" s="15">
        <f>IF(C493="","",IFERROR(IF(OR(INDEX(Lieferanten!$C$6:$C$205,MATCH(E493,Lieferanten!$A$6:$A$205,0))="",INDEX(Lieferanten!$D$6:$D$205,MATCH(E493,Lieferanten!$A$6:$A$205,0))=""),"",C493+INDEX(Lieferanten!$D$6:$D$205,MATCH(E493,Lieferanten!$A$6:$A$205,0))),""))</f>
        <v/>
      </c>
      <c r="P493" s="14">
        <f>IF(OR(H493="",O493=""),"",ROUND(K493*INDEX(Lieferanten!$C$6:$C$205,MATCH(E493,Lieferanten!$A$6:$A$205,0)),2))</f>
        <v/>
      </c>
      <c r="Q493" s="10" t="n"/>
      <c r="R493" s="12" t="n"/>
      <c r="S493" s="11" t="n"/>
      <c r="T493" s="14">
        <f>IF(H493="","",IF(U493="bezahlt",0,K493-N(R493)))</f>
        <v/>
      </c>
      <c r="U493" s="16">
        <f>IF(H493="","",IF(Q493&lt;&gt;"",IF(OR(R493="",R493&gt;=K493-N(P493)-0.005),"bezahlt","teilbezahlt"),IF(IF(O493="",FALSE,TODAY()&lt;=O493),"Skonto möglich",IF(IF(M493="",FALSE,TODAY()&gt;M493),"überfällig","offen"))))</f>
        <v/>
      </c>
      <c r="V493" s="17">
        <f>IF(H493="","",IF(AND(D493&lt;&gt;"",COUNTIFS(E$7:E$506,E493,D$7:D$506,D493)&gt;1),"doppelt erfasst?",IF(AND(W493="ja",Y493=""),"XML-Datei ablegen",IF(X493&lt;&gt;"ja","Pflichtangaben prüfen",""))))</f>
        <v/>
      </c>
      <c r="W493" s="18" t="n"/>
      <c r="X493" s="18" t="n"/>
      <c r="Y493" s="11" t="n"/>
    </row>
    <row r="494">
      <c r="A494" s="9">
        <f>IF(E494="","",COUNTA(E$7:E494))</f>
        <v/>
      </c>
      <c r="B494" s="10" t="n"/>
      <c r="C494" s="10" t="n"/>
      <c r="D494" s="11" t="n"/>
      <c r="E494" s="11" t="n"/>
      <c r="F494" s="11" t="n"/>
      <c r="G494" s="11" t="n"/>
      <c r="H494" s="12" t="n"/>
      <c r="I494" s="13" t="n"/>
      <c r="J494" s="14">
        <f>IF(H494="","",ROUND(H494*I494,2))</f>
        <v/>
      </c>
      <c r="K494" s="14">
        <f>IF(H494="","",H494+N(J494))</f>
        <v/>
      </c>
      <c r="L494" s="9">
        <f>IF(E494="","",IFERROR(IF(INDEX(Lieferanten!$B$6:$B$205,MATCH(E494,Lieferanten!$A$6:$A$205,0))="",Einstellungen!$A$5,INDEX(Lieferanten!$B$6:$B$205,MATCH(E494,Lieferanten!$A$6:$A$205,0))),Einstellungen!$A$5))</f>
        <v/>
      </c>
      <c r="M494" s="15">
        <f>IF(C494="","",IF(N494&lt;&gt;"",N494,C494+L494))</f>
        <v/>
      </c>
      <c r="N494" s="10" t="n"/>
      <c r="O494" s="15">
        <f>IF(C494="","",IFERROR(IF(OR(INDEX(Lieferanten!$C$6:$C$205,MATCH(E494,Lieferanten!$A$6:$A$205,0))="",INDEX(Lieferanten!$D$6:$D$205,MATCH(E494,Lieferanten!$A$6:$A$205,0))=""),"",C494+INDEX(Lieferanten!$D$6:$D$205,MATCH(E494,Lieferanten!$A$6:$A$205,0))),""))</f>
        <v/>
      </c>
      <c r="P494" s="14">
        <f>IF(OR(H494="",O494=""),"",ROUND(K494*INDEX(Lieferanten!$C$6:$C$205,MATCH(E494,Lieferanten!$A$6:$A$205,0)),2))</f>
        <v/>
      </c>
      <c r="Q494" s="10" t="n"/>
      <c r="R494" s="12" t="n"/>
      <c r="S494" s="11" t="n"/>
      <c r="T494" s="14">
        <f>IF(H494="","",IF(U494="bezahlt",0,K494-N(R494)))</f>
        <v/>
      </c>
      <c r="U494" s="16">
        <f>IF(H494="","",IF(Q494&lt;&gt;"",IF(OR(R494="",R494&gt;=K494-N(P494)-0.005),"bezahlt","teilbezahlt"),IF(IF(O494="",FALSE,TODAY()&lt;=O494),"Skonto möglich",IF(IF(M494="",FALSE,TODAY()&gt;M494),"überfällig","offen"))))</f>
        <v/>
      </c>
      <c r="V494" s="17">
        <f>IF(H494="","",IF(AND(D494&lt;&gt;"",COUNTIFS(E$7:E$506,E494,D$7:D$506,D494)&gt;1),"doppelt erfasst?",IF(AND(W494="ja",Y494=""),"XML-Datei ablegen",IF(X494&lt;&gt;"ja","Pflichtangaben prüfen",""))))</f>
        <v/>
      </c>
      <c r="W494" s="18" t="n"/>
      <c r="X494" s="18" t="n"/>
      <c r="Y494" s="11" t="n"/>
    </row>
    <row r="495">
      <c r="A495" s="9">
        <f>IF(E495="","",COUNTA(E$7:E495))</f>
        <v/>
      </c>
      <c r="B495" s="10" t="n"/>
      <c r="C495" s="10" t="n"/>
      <c r="D495" s="11" t="n"/>
      <c r="E495" s="11" t="n"/>
      <c r="F495" s="11" t="n"/>
      <c r="G495" s="11" t="n"/>
      <c r="H495" s="12" t="n"/>
      <c r="I495" s="13" t="n"/>
      <c r="J495" s="14">
        <f>IF(H495="","",ROUND(H495*I495,2))</f>
        <v/>
      </c>
      <c r="K495" s="14">
        <f>IF(H495="","",H495+N(J495))</f>
        <v/>
      </c>
      <c r="L495" s="9">
        <f>IF(E495="","",IFERROR(IF(INDEX(Lieferanten!$B$6:$B$205,MATCH(E495,Lieferanten!$A$6:$A$205,0))="",Einstellungen!$A$5,INDEX(Lieferanten!$B$6:$B$205,MATCH(E495,Lieferanten!$A$6:$A$205,0))),Einstellungen!$A$5))</f>
        <v/>
      </c>
      <c r="M495" s="15">
        <f>IF(C495="","",IF(N495&lt;&gt;"",N495,C495+L495))</f>
        <v/>
      </c>
      <c r="N495" s="10" t="n"/>
      <c r="O495" s="15">
        <f>IF(C495="","",IFERROR(IF(OR(INDEX(Lieferanten!$C$6:$C$205,MATCH(E495,Lieferanten!$A$6:$A$205,0))="",INDEX(Lieferanten!$D$6:$D$205,MATCH(E495,Lieferanten!$A$6:$A$205,0))=""),"",C495+INDEX(Lieferanten!$D$6:$D$205,MATCH(E495,Lieferanten!$A$6:$A$205,0))),""))</f>
        <v/>
      </c>
      <c r="P495" s="14">
        <f>IF(OR(H495="",O495=""),"",ROUND(K495*INDEX(Lieferanten!$C$6:$C$205,MATCH(E495,Lieferanten!$A$6:$A$205,0)),2))</f>
        <v/>
      </c>
      <c r="Q495" s="10" t="n"/>
      <c r="R495" s="12" t="n"/>
      <c r="S495" s="11" t="n"/>
      <c r="T495" s="14">
        <f>IF(H495="","",IF(U495="bezahlt",0,K495-N(R495)))</f>
        <v/>
      </c>
      <c r="U495" s="16">
        <f>IF(H495="","",IF(Q495&lt;&gt;"",IF(OR(R495="",R495&gt;=K495-N(P495)-0.005),"bezahlt","teilbezahlt"),IF(IF(O495="",FALSE,TODAY()&lt;=O495),"Skonto möglich",IF(IF(M495="",FALSE,TODAY()&gt;M495),"überfällig","offen"))))</f>
        <v/>
      </c>
      <c r="V495" s="17">
        <f>IF(H495="","",IF(AND(D495&lt;&gt;"",COUNTIFS(E$7:E$506,E495,D$7:D$506,D495)&gt;1),"doppelt erfasst?",IF(AND(W495="ja",Y495=""),"XML-Datei ablegen",IF(X495&lt;&gt;"ja","Pflichtangaben prüfen",""))))</f>
        <v/>
      </c>
      <c r="W495" s="18" t="n"/>
      <c r="X495" s="18" t="n"/>
      <c r="Y495" s="11" t="n"/>
    </row>
    <row r="496">
      <c r="A496" s="9">
        <f>IF(E496="","",COUNTA(E$7:E496))</f>
        <v/>
      </c>
      <c r="B496" s="10" t="n"/>
      <c r="C496" s="10" t="n"/>
      <c r="D496" s="11" t="n"/>
      <c r="E496" s="11" t="n"/>
      <c r="F496" s="11" t="n"/>
      <c r="G496" s="11" t="n"/>
      <c r="H496" s="12" t="n"/>
      <c r="I496" s="13" t="n"/>
      <c r="J496" s="14">
        <f>IF(H496="","",ROUND(H496*I496,2))</f>
        <v/>
      </c>
      <c r="K496" s="14">
        <f>IF(H496="","",H496+N(J496))</f>
        <v/>
      </c>
      <c r="L496" s="9">
        <f>IF(E496="","",IFERROR(IF(INDEX(Lieferanten!$B$6:$B$205,MATCH(E496,Lieferanten!$A$6:$A$205,0))="",Einstellungen!$A$5,INDEX(Lieferanten!$B$6:$B$205,MATCH(E496,Lieferanten!$A$6:$A$205,0))),Einstellungen!$A$5))</f>
        <v/>
      </c>
      <c r="M496" s="15">
        <f>IF(C496="","",IF(N496&lt;&gt;"",N496,C496+L496))</f>
        <v/>
      </c>
      <c r="N496" s="10" t="n"/>
      <c r="O496" s="15">
        <f>IF(C496="","",IFERROR(IF(OR(INDEX(Lieferanten!$C$6:$C$205,MATCH(E496,Lieferanten!$A$6:$A$205,0))="",INDEX(Lieferanten!$D$6:$D$205,MATCH(E496,Lieferanten!$A$6:$A$205,0))=""),"",C496+INDEX(Lieferanten!$D$6:$D$205,MATCH(E496,Lieferanten!$A$6:$A$205,0))),""))</f>
        <v/>
      </c>
      <c r="P496" s="14">
        <f>IF(OR(H496="",O496=""),"",ROUND(K496*INDEX(Lieferanten!$C$6:$C$205,MATCH(E496,Lieferanten!$A$6:$A$205,0)),2))</f>
        <v/>
      </c>
      <c r="Q496" s="10" t="n"/>
      <c r="R496" s="12" t="n"/>
      <c r="S496" s="11" t="n"/>
      <c r="T496" s="14">
        <f>IF(H496="","",IF(U496="bezahlt",0,K496-N(R496)))</f>
        <v/>
      </c>
      <c r="U496" s="16">
        <f>IF(H496="","",IF(Q496&lt;&gt;"",IF(OR(R496="",R496&gt;=K496-N(P496)-0.005),"bezahlt","teilbezahlt"),IF(IF(O496="",FALSE,TODAY()&lt;=O496),"Skonto möglich",IF(IF(M496="",FALSE,TODAY()&gt;M496),"überfällig","offen"))))</f>
        <v/>
      </c>
      <c r="V496" s="17">
        <f>IF(H496="","",IF(AND(D496&lt;&gt;"",COUNTIFS(E$7:E$506,E496,D$7:D$506,D496)&gt;1),"doppelt erfasst?",IF(AND(W496="ja",Y496=""),"XML-Datei ablegen",IF(X496&lt;&gt;"ja","Pflichtangaben prüfen",""))))</f>
        <v/>
      </c>
      <c r="W496" s="18" t="n"/>
      <c r="X496" s="18" t="n"/>
      <c r="Y496" s="11" t="n"/>
    </row>
    <row r="497">
      <c r="A497" s="9">
        <f>IF(E497="","",COUNTA(E$7:E497))</f>
        <v/>
      </c>
      <c r="B497" s="10" t="n"/>
      <c r="C497" s="10" t="n"/>
      <c r="D497" s="11" t="n"/>
      <c r="E497" s="11" t="n"/>
      <c r="F497" s="11" t="n"/>
      <c r="G497" s="11" t="n"/>
      <c r="H497" s="12" t="n"/>
      <c r="I497" s="13" t="n"/>
      <c r="J497" s="14">
        <f>IF(H497="","",ROUND(H497*I497,2))</f>
        <v/>
      </c>
      <c r="K497" s="14">
        <f>IF(H497="","",H497+N(J497))</f>
        <v/>
      </c>
      <c r="L497" s="9">
        <f>IF(E497="","",IFERROR(IF(INDEX(Lieferanten!$B$6:$B$205,MATCH(E497,Lieferanten!$A$6:$A$205,0))="",Einstellungen!$A$5,INDEX(Lieferanten!$B$6:$B$205,MATCH(E497,Lieferanten!$A$6:$A$205,0))),Einstellungen!$A$5))</f>
        <v/>
      </c>
      <c r="M497" s="15">
        <f>IF(C497="","",IF(N497&lt;&gt;"",N497,C497+L497))</f>
        <v/>
      </c>
      <c r="N497" s="10" t="n"/>
      <c r="O497" s="15">
        <f>IF(C497="","",IFERROR(IF(OR(INDEX(Lieferanten!$C$6:$C$205,MATCH(E497,Lieferanten!$A$6:$A$205,0))="",INDEX(Lieferanten!$D$6:$D$205,MATCH(E497,Lieferanten!$A$6:$A$205,0))=""),"",C497+INDEX(Lieferanten!$D$6:$D$205,MATCH(E497,Lieferanten!$A$6:$A$205,0))),""))</f>
        <v/>
      </c>
      <c r="P497" s="14">
        <f>IF(OR(H497="",O497=""),"",ROUND(K497*INDEX(Lieferanten!$C$6:$C$205,MATCH(E497,Lieferanten!$A$6:$A$205,0)),2))</f>
        <v/>
      </c>
      <c r="Q497" s="10" t="n"/>
      <c r="R497" s="12" t="n"/>
      <c r="S497" s="11" t="n"/>
      <c r="T497" s="14">
        <f>IF(H497="","",IF(U497="bezahlt",0,K497-N(R497)))</f>
        <v/>
      </c>
      <c r="U497" s="16">
        <f>IF(H497="","",IF(Q497&lt;&gt;"",IF(OR(R497="",R497&gt;=K497-N(P497)-0.005),"bezahlt","teilbezahlt"),IF(IF(O497="",FALSE,TODAY()&lt;=O497),"Skonto möglich",IF(IF(M497="",FALSE,TODAY()&gt;M497),"überfällig","offen"))))</f>
        <v/>
      </c>
      <c r="V497" s="17">
        <f>IF(H497="","",IF(AND(D497&lt;&gt;"",COUNTIFS(E$7:E$506,E497,D$7:D$506,D497)&gt;1),"doppelt erfasst?",IF(AND(W497="ja",Y497=""),"XML-Datei ablegen",IF(X497&lt;&gt;"ja","Pflichtangaben prüfen",""))))</f>
        <v/>
      </c>
      <c r="W497" s="18" t="n"/>
      <c r="X497" s="18" t="n"/>
      <c r="Y497" s="11" t="n"/>
    </row>
    <row r="498">
      <c r="A498" s="9">
        <f>IF(E498="","",COUNTA(E$7:E498))</f>
        <v/>
      </c>
      <c r="B498" s="10" t="n"/>
      <c r="C498" s="10" t="n"/>
      <c r="D498" s="11" t="n"/>
      <c r="E498" s="11" t="n"/>
      <c r="F498" s="11" t="n"/>
      <c r="G498" s="11" t="n"/>
      <c r="H498" s="12" t="n"/>
      <c r="I498" s="13" t="n"/>
      <c r="J498" s="14">
        <f>IF(H498="","",ROUND(H498*I498,2))</f>
        <v/>
      </c>
      <c r="K498" s="14">
        <f>IF(H498="","",H498+N(J498))</f>
        <v/>
      </c>
      <c r="L498" s="9">
        <f>IF(E498="","",IFERROR(IF(INDEX(Lieferanten!$B$6:$B$205,MATCH(E498,Lieferanten!$A$6:$A$205,0))="",Einstellungen!$A$5,INDEX(Lieferanten!$B$6:$B$205,MATCH(E498,Lieferanten!$A$6:$A$205,0))),Einstellungen!$A$5))</f>
        <v/>
      </c>
      <c r="M498" s="15">
        <f>IF(C498="","",IF(N498&lt;&gt;"",N498,C498+L498))</f>
        <v/>
      </c>
      <c r="N498" s="10" t="n"/>
      <c r="O498" s="15">
        <f>IF(C498="","",IFERROR(IF(OR(INDEX(Lieferanten!$C$6:$C$205,MATCH(E498,Lieferanten!$A$6:$A$205,0))="",INDEX(Lieferanten!$D$6:$D$205,MATCH(E498,Lieferanten!$A$6:$A$205,0))=""),"",C498+INDEX(Lieferanten!$D$6:$D$205,MATCH(E498,Lieferanten!$A$6:$A$205,0))),""))</f>
        <v/>
      </c>
      <c r="P498" s="14">
        <f>IF(OR(H498="",O498=""),"",ROUND(K498*INDEX(Lieferanten!$C$6:$C$205,MATCH(E498,Lieferanten!$A$6:$A$205,0)),2))</f>
        <v/>
      </c>
      <c r="Q498" s="10" t="n"/>
      <c r="R498" s="12" t="n"/>
      <c r="S498" s="11" t="n"/>
      <c r="T498" s="14">
        <f>IF(H498="","",IF(U498="bezahlt",0,K498-N(R498)))</f>
        <v/>
      </c>
      <c r="U498" s="16">
        <f>IF(H498="","",IF(Q498&lt;&gt;"",IF(OR(R498="",R498&gt;=K498-N(P498)-0.005),"bezahlt","teilbezahlt"),IF(IF(O498="",FALSE,TODAY()&lt;=O498),"Skonto möglich",IF(IF(M498="",FALSE,TODAY()&gt;M498),"überfällig","offen"))))</f>
        <v/>
      </c>
      <c r="V498" s="17">
        <f>IF(H498="","",IF(AND(D498&lt;&gt;"",COUNTIFS(E$7:E$506,E498,D$7:D$506,D498)&gt;1),"doppelt erfasst?",IF(AND(W498="ja",Y498=""),"XML-Datei ablegen",IF(X498&lt;&gt;"ja","Pflichtangaben prüfen",""))))</f>
        <v/>
      </c>
      <c r="W498" s="18" t="n"/>
      <c r="X498" s="18" t="n"/>
      <c r="Y498" s="11" t="n"/>
    </row>
    <row r="499">
      <c r="A499" s="9">
        <f>IF(E499="","",COUNTA(E$7:E499))</f>
        <v/>
      </c>
      <c r="B499" s="10" t="n"/>
      <c r="C499" s="10" t="n"/>
      <c r="D499" s="11" t="n"/>
      <c r="E499" s="11" t="n"/>
      <c r="F499" s="11" t="n"/>
      <c r="G499" s="11" t="n"/>
      <c r="H499" s="12" t="n"/>
      <c r="I499" s="13" t="n"/>
      <c r="J499" s="14">
        <f>IF(H499="","",ROUND(H499*I499,2))</f>
        <v/>
      </c>
      <c r="K499" s="14">
        <f>IF(H499="","",H499+N(J499))</f>
        <v/>
      </c>
      <c r="L499" s="9">
        <f>IF(E499="","",IFERROR(IF(INDEX(Lieferanten!$B$6:$B$205,MATCH(E499,Lieferanten!$A$6:$A$205,0))="",Einstellungen!$A$5,INDEX(Lieferanten!$B$6:$B$205,MATCH(E499,Lieferanten!$A$6:$A$205,0))),Einstellungen!$A$5))</f>
        <v/>
      </c>
      <c r="M499" s="15">
        <f>IF(C499="","",IF(N499&lt;&gt;"",N499,C499+L499))</f>
        <v/>
      </c>
      <c r="N499" s="10" t="n"/>
      <c r="O499" s="15">
        <f>IF(C499="","",IFERROR(IF(OR(INDEX(Lieferanten!$C$6:$C$205,MATCH(E499,Lieferanten!$A$6:$A$205,0))="",INDEX(Lieferanten!$D$6:$D$205,MATCH(E499,Lieferanten!$A$6:$A$205,0))=""),"",C499+INDEX(Lieferanten!$D$6:$D$205,MATCH(E499,Lieferanten!$A$6:$A$205,0))),""))</f>
        <v/>
      </c>
      <c r="P499" s="14">
        <f>IF(OR(H499="",O499=""),"",ROUND(K499*INDEX(Lieferanten!$C$6:$C$205,MATCH(E499,Lieferanten!$A$6:$A$205,0)),2))</f>
        <v/>
      </c>
      <c r="Q499" s="10" t="n"/>
      <c r="R499" s="12" t="n"/>
      <c r="S499" s="11" t="n"/>
      <c r="T499" s="14">
        <f>IF(H499="","",IF(U499="bezahlt",0,K499-N(R499)))</f>
        <v/>
      </c>
      <c r="U499" s="16">
        <f>IF(H499="","",IF(Q499&lt;&gt;"",IF(OR(R499="",R499&gt;=K499-N(P499)-0.005),"bezahlt","teilbezahlt"),IF(IF(O499="",FALSE,TODAY()&lt;=O499),"Skonto möglich",IF(IF(M499="",FALSE,TODAY()&gt;M499),"überfällig","offen"))))</f>
        <v/>
      </c>
      <c r="V499" s="17">
        <f>IF(H499="","",IF(AND(D499&lt;&gt;"",COUNTIFS(E$7:E$506,E499,D$7:D$506,D499)&gt;1),"doppelt erfasst?",IF(AND(W499="ja",Y499=""),"XML-Datei ablegen",IF(X499&lt;&gt;"ja","Pflichtangaben prüfen",""))))</f>
        <v/>
      </c>
      <c r="W499" s="18" t="n"/>
      <c r="X499" s="18" t="n"/>
      <c r="Y499" s="11" t="n"/>
    </row>
    <row r="500">
      <c r="A500" s="9">
        <f>IF(E500="","",COUNTA(E$7:E500))</f>
        <v/>
      </c>
      <c r="B500" s="10" t="n"/>
      <c r="C500" s="10" t="n"/>
      <c r="D500" s="11" t="n"/>
      <c r="E500" s="11" t="n"/>
      <c r="F500" s="11" t="n"/>
      <c r="G500" s="11" t="n"/>
      <c r="H500" s="12" t="n"/>
      <c r="I500" s="13" t="n"/>
      <c r="J500" s="14">
        <f>IF(H500="","",ROUND(H500*I500,2))</f>
        <v/>
      </c>
      <c r="K500" s="14">
        <f>IF(H500="","",H500+N(J500))</f>
        <v/>
      </c>
      <c r="L500" s="9">
        <f>IF(E500="","",IFERROR(IF(INDEX(Lieferanten!$B$6:$B$205,MATCH(E500,Lieferanten!$A$6:$A$205,0))="",Einstellungen!$A$5,INDEX(Lieferanten!$B$6:$B$205,MATCH(E500,Lieferanten!$A$6:$A$205,0))),Einstellungen!$A$5))</f>
        <v/>
      </c>
      <c r="M500" s="15">
        <f>IF(C500="","",IF(N500&lt;&gt;"",N500,C500+L500))</f>
        <v/>
      </c>
      <c r="N500" s="10" t="n"/>
      <c r="O500" s="15">
        <f>IF(C500="","",IFERROR(IF(OR(INDEX(Lieferanten!$C$6:$C$205,MATCH(E500,Lieferanten!$A$6:$A$205,0))="",INDEX(Lieferanten!$D$6:$D$205,MATCH(E500,Lieferanten!$A$6:$A$205,0))=""),"",C500+INDEX(Lieferanten!$D$6:$D$205,MATCH(E500,Lieferanten!$A$6:$A$205,0))),""))</f>
        <v/>
      </c>
      <c r="P500" s="14">
        <f>IF(OR(H500="",O500=""),"",ROUND(K500*INDEX(Lieferanten!$C$6:$C$205,MATCH(E500,Lieferanten!$A$6:$A$205,0)),2))</f>
        <v/>
      </c>
      <c r="Q500" s="10" t="n"/>
      <c r="R500" s="12" t="n"/>
      <c r="S500" s="11" t="n"/>
      <c r="T500" s="14">
        <f>IF(H500="","",IF(U500="bezahlt",0,K500-N(R500)))</f>
        <v/>
      </c>
      <c r="U500" s="16">
        <f>IF(H500="","",IF(Q500&lt;&gt;"",IF(OR(R500="",R500&gt;=K500-N(P500)-0.005),"bezahlt","teilbezahlt"),IF(IF(O500="",FALSE,TODAY()&lt;=O500),"Skonto möglich",IF(IF(M500="",FALSE,TODAY()&gt;M500),"überfällig","offen"))))</f>
        <v/>
      </c>
      <c r="V500" s="17">
        <f>IF(H500="","",IF(AND(D500&lt;&gt;"",COUNTIFS(E$7:E$506,E500,D$7:D$506,D500)&gt;1),"doppelt erfasst?",IF(AND(W500="ja",Y500=""),"XML-Datei ablegen",IF(X500&lt;&gt;"ja","Pflichtangaben prüfen",""))))</f>
        <v/>
      </c>
      <c r="W500" s="18" t="n"/>
      <c r="X500" s="18" t="n"/>
      <c r="Y500" s="11" t="n"/>
    </row>
    <row r="501">
      <c r="A501" s="9">
        <f>IF(E501="","",COUNTA(E$7:E501))</f>
        <v/>
      </c>
      <c r="B501" s="10" t="n"/>
      <c r="C501" s="10" t="n"/>
      <c r="D501" s="11" t="n"/>
      <c r="E501" s="11" t="n"/>
      <c r="F501" s="11" t="n"/>
      <c r="G501" s="11" t="n"/>
      <c r="H501" s="12" t="n"/>
      <c r="I501" s="13" t="n"/>
      <c r="J501" s="14">
        <f>IF(H501="","",ROUND(H501*I501,2))</f>
        <v/>
      </c>
      <c r="K501" s="14">
        <f>IF(H501="","",H501+N(J501))</f>
        <v/>
      </c>
      <c r="L501" s="9">
        <f>IF(E501="","",IFERROR(IF(INDEX(Lieferanten!$B$6:$B$205,MATCH(E501,Lieferanten!$A$6:$A$205,0))="",Einstellungen!$A$5,INDEX(Lieferanten!$B$6:$B$205,MATCH(E501,Lieferanten!$A$6:$A$205,0))),Einstellungen!$A$5))</f>
        <v/>
      </c>
      <c r="M501" s="15">
        <f>IF(C501="","",IF(N501&lt;&gt;"",N501,C501+L501))</f>
        <v/>
      </c>
      <c r="N501" s="10" t="n"/>
      <c r="O501" s="15">
        <f>IF(C501="","",IFERROR(IF(OR(INDEX(Lieferanten!$C$6:$C$205,MATCH(E501,Lieferanten!$A$6:$A$205,0))="",INDEX(Lieferanten!$D$6:$D$205,MATCH(E501,Lieferanten!$A$6:$A$205,0))=""),"",C501+INDEX(Lieferanten!$D$6:$D$205,MATCH(E501,Lieferanten!$A$6:$A$205,0))),""))</f>
        <v/>
      </c>
      <c r="P501" s="14">
        <f>IF(OR(H501="",O501=""),"",ROUND(K501*INDEX(Lieferanten!$C$6:$C$205,MATCH(E501,Lieferanten!$A$6:$A$205,0)),2))</f>
        <v/>
      </c>
      <c r="Q501" s="10" t="n"/>
      <c r="R501" s="12" t="n"/>
      <c r="S501" s="11" t="n"/>
      <c r="T501" s="14">
        <f>IF(H501="","",IF(U501="bezahlt",0,K501-N(R501)))</f>
        <v/>
      </c>
      <c r="U501" s="16">
        <f>IF(H501="","",IF(Q501&lt;&gt;"",IF(OR(R501="",R501&gt;=K501-N(P501)-0.005),"bezahlt","teilbezahlt"),IF(IF(O501="",FALSE,TODAY()&lt;=O501),"Skonto möglich",IF(IF(M501="",FALSE,TODAY()&gt;M501),"überfällig","offen"))))</f>
        <v/>
      </c>
      <c r="V501" s="17">
        <f>IF(H501="","",IF(AND(D501&lt;&gt;"",COUNTIFS(E$7:E$506,E501,D$7:D$506,D501)&gt;1),"doppelt erfasst?",IF(AND(W501="ja",Y501=""),"XML-Datei ablegen",IF(X501&lt;&gt;"ja","Pflichtangaben prüfen",""))))</f>
        <v/>
      </c>
      <c r="W501" s="18" t="n"/>
      <c r="X501" s="18" t="n"/>
      <c r="Y501" s="11" t="n"/>
    </row>
    <row r="502">
      <c r="A502" s="9">
        <f>IF(E502="","",COUNTA(E$7:E502))</f>
        <v/>
      </c>
      <c r="B502" s="10" t="n"/>
      <c r="C502" s="10" t="n"/>
      <c r="D502" s="11" t="n"/>
      <c r="E502" s="11" t="n"/>
      <c r="F502" s="11" t="n"/>
      <c r="G502" s="11" t="n"/>
      <c r="H502" s="12" t="n"/>
      <c r="I502" s="13" t="n"/>
      <c r="J502" s="14">
        <f>IF(H502="","",ROUND(H502*I502,2))</f>
        <v/>
      </c>
      <c r="K502" s="14">
        <f>IF(H502="","",H502+N(J502))</f>
        <v/>
      </c>
      <c r="L502" s="9">
        <f>IF(E502="","",IFERROR(IF(INDEX(Lieferanten!$B$6:$B$205,MATCH(E502,Lieferanten!$A$6:$A$205,0))="",Einstellungen!$A$5,INDEX(Lieferanten!$B$6:$B$205,MATCH(E502,Lieferanten!$A$6:$A$205,0))),Einstellungen!$A$5))</f>
        <v/>
      </c>
      <c r="M502" s="15">
        <f>IF(C502="","",IF(N502&lt;&gt;"",N502,C502+L502))</f>
        <v/>
      </c>
      <c r="N502" s="10" t="n"/>
      <c r="O502" s="15">
        <f>IF(C502="","",IFERROR(IF(OR(INDEX(Lieferanten!$C$6:$C$205,MATCH(E502,Lieferanten!$A$6:$A$205,0))="",INDEX(Lieferanten!$D$6:$D$205,MATCH(E502,Lieferanten!$A$6:$A$205,0))=""),"",C502+INDEX(Lieferanten!$D$6:$D$205,MATCH(E502,Lieferanten!$A$6:$A$205,0))),""))</f>
        <v/>
      </c>
      <c r="P502" s="14">
        <f>IF(OR(H502="",O502=""),"",ROUND(K502*INDEX(Lieferanten!$C$6:$C$205,MATCH(E502,Lieferanten!$A$6:$A$205,0)),2))</f>
        <v/>
      </c>
      <c r="Q502" s="10" t="n"/>
      <c r="R502" s="12" t="n"/>
      <c r="S502" s="11" t="n"/>
      <c r="T502" s="14">
        <f>IF(H502="","",IF(U502="bezahlt",0,K502-N(R502)))</f>
        <v/>
      </c>
      <c r="U502" s="16">
        <f>IF(H502="","",IF(Q502&lt;&gt;"",IF(OR(R502="",R502&gt;=K502-N(P502)-0.005),"bezahlt","teilbezahlt"),IF(IF(O502="",FALSE,TODAY()&lt;=O502),"Skonto möglich",IF(IF(M502="",FALSE,TODAY()&gt;M502),"überfällig","offen"))))</f>
        <v/>
      </c>
      <c r="V502" s="17">
        <f>IF(H502="","",IF(AND(D502&lt;&gt;"",COUNTIFS(E$7:E$506,E502,D$7:D$506,D502)&gt;1),"doppelt erfasst?",IF(AND(W502="ja",Y502=""),"XML-Datei ablegen",IF(X502&lt;&gt;"ja","Pflichtangaben prüfen",""))))</f>
        <v/>
      </c>
      <c r="W502" s="18" t="n"/>
      <c r="X502" s="18" t="n"/>
      <c r="Y502" s="11" t="n"/>
    </row>
    <row r="503">
      <c r="A503" s="9">
        <f>IF(E503="","",COUNTA(E$7:E503))</f>
        <v/>
      </c>
      <c r="B503" s="10" t="n"/>
      <c r="C503" s="10" t="n"/>
      <c r="D503" s="11" t="n"/>
      <c r="E503" s="11" t="n"/>
      <c r="F503" s="11" t="n"/>
      <c r="G503" s="11" t="n"/>
      <c r="H503" s="12" t="n"/>
      <c r="I503" s="13" t="n"/>
      <c r="J503" s="14">
        <f>IF(H503="","",ROUND(H503*I503,2))</f>
        <v/>
      </c>
      <c r="K503" s="14">
        <f>IF(H503="","",H503+N(J503))</f>
        <v/>
      </c>
      <c r="L503" s="9">
        <f>IF(E503="","",IFERROR(IF(INDEX(Lieferanten!$B$6:$B$205,MATCH(E503,Lieferanten!$A$6:$A$205,0))="",Einstellungen!$A$5,INDEX(Lieferanten!$B$6:$B$205,MATCH(E503,Lieferanten!$A$6:$A$205,0))),Einstellungen!$A$5))</f>
        <v/>
      </c>
      <c r="M503" s="15">
        <f>IF(C503="","",IF(N503&lt;&gt;"",N503,C503+L503))</f>
        <v/>
      </c>
      <c r="N503" s="10" t="n"/>
      <c r="O503" s="15">
        <f>IF(C503="","",IFERROR(IF(OR(INDEX(Lieferanten!$C$6:$C$205,MATCH(E503,Lieferanten!$A$6:$A$205,0))="",INDEX(Lieferanten!$D$6:$D$205,MATCH(E503,Lieferanten!$A$6:$A$205,0))=""),"",C503+INDEX(Lieferanten!$D$6:$D$205,MATCH(E503,Lieferanten!$A$6:$A$205,0))),""))</f>
        <v/>
      </c>
      <c r="P503" s="14">
        <f>IF(OR(H503="",O503=""),"",ROUND(K503*INDEX(Lieferanten!$C$6:$C$205,MATCH(E503,Lieferanten!$A$6:$A$205,0)),2))</f>
        <v/>
      </c>
      <c r="Q503" s="10" t="n"/>
      <c r="R503" s="12" t="n"/>
      <c r="S503" s="11" t="n"/>
      <c r="T503" s="14">
        <f>IF(H503="","",IF(U503="bezahlt",0,K503-N(R503)))</f>
        <v/>
      </c>
      <c r="U503" s="16">
        <f>IF(H503="","",IF(Q503&lt;&gt;"",IF(OR(R503="",R503&gt;=K503-N(P503)-0.005),"bezahlt","teilbezahlt"),IF(IF(O503="",FALSE,TODAY()&lt;=O503),"Skonto möglich",IF(IF(M503="",FALSE,TODAY()&gt;M503),"überfällig","offen"))))</f>
        <v/>
      </c>
      <c r="V503" s="17">
        <f>IF(H503="","",IF(AND(D503&lt;&gt;"",COUNTIFS(E$7:E$506,E503,D$7:D$506,D503)&gt;1),"doppelt erfasst?",IF(AND(W503="ja",Y503=""),"XML-Datei ablegen",IF(X503&lt;&gt;"ja","Pflichtangaben prüfen",""))))</f>
        <v/>
      </c>
      <c r="W503" s="18" t="n"/>
      <c r="X503" s="18" t="n"/>
      <c r="Y503" s="11" t="n"/>
    </row>
    <row r="504">
      <c r="A504" s="9">
        <f>IF(E504="","",COUNTA(E$7:E504))</f>
        <v/>
      </c>
      <c r="B504" s="10" t="n"/>
      <c r="C504" s="10" t="n"/>
      <c r="D504" s="11" t="n"/>
      <c r="E504" s="11" t="n"/>
      <c r="F504" s="11" t="n"/>
      <c r="G504" s="11" t="n"/>
      <c r="H504" s="12" t="n"/>
      <c r="I504" s="13" t="n"/>
      <c r="J504" s="14">
        <f>IF(H504="","",ROUND(H504*I504,2))</f>
        <v/>
      </c>
      <c r="K504" s="14">
        <f>IF(H504="","",H504+N(J504))</f>
        <v/>
      </c>
      <c r="L504" s="9">
        <f>IF(E504="","",IFERROR(IF(INDEX(Lieferanten!$B$6:$B$205,MATCH(E504,Lieferanten!$A$6:$A$205,0))="",Einstellungen!$A$5,INDEX(Lieferanten!$B$6:$B$205,MATCH(E504,Lieferanten!$A$6:$A$205,0))),Einstellungen!$A$5))</f>
        <v/>
      </c>
      <c r="M504" s="15">
        <f>IF(C504="","",IF(N504&lt;&gt;"",N504,C504+L504))</f>
        <v/>
      </c>
      <c r="N504" s="10" t="n"/>
      <c r="O504" s="15">
        <f>IF(C504="","",IFERROR(IF(OR(INDEX(Lieferanten!$C$6:$C$205,MATCH(E504,Lieferanten!$A$6:$A$205,0))="",INDEX(Lieferanten!$D$6:$D$205,MATCH(E504,Lieferanten!$A$6:$A$205,0))=""),"",C504+INDEX(Lieferanten!$D$6:$D$205,MATCH(E504,Lieferanten!$A$6:$A$205,0))),""))</f>
        <v/>
      </c>
      <c r="P504" s="14">
        <f>IF(OR(H504="",O504=""),"",ROUND(K504*INDEX(Lieferanten!$C$6:$C$205,MATCH(E504,Lieferanten!$A$6:$A$205,0)),2))</f>
        <v/>
      </c>
      <c r="Q504" s="10" t="n"/>
      <c r="R504" s="12" t="n"/>
      <c r="S504" s="11" t="n"/>
      <c r="T504" s="14">
        <f>IF(H504="","",IF(U504="bezahlt",0,K504-N(R504)))</f>
        <v/>
      </c>
      <c r="U504" s="16">
        <f>IF(H504="","",IF(Q504&lt;&gt;"",IF(OR(R504="",R504&gt;=K504-N(P504)-0.005),"bezahlt","teilbezahlt"),IF(IF(O504="",FALSE,TODAY()&lt;=O504),"Skonto möglich",IF(IF(M504="",FALSE,TODAY()&gt;M504),"überfällig","offen"))))</f>
        <v/>
      </c>
      <c r="V504" s="17">
        <f>IF(H504="","",IF(AND(D504&lt;&gt;"",COUNTIFS(E$7:E$506,E504,D$7:D$506,D504)&gt;1),"doppelt erfasst?",IF(AND(W504="ja",Y504=""),"XML-Datei ablegen",IF(X504&lt;&gt;"ja","Pflichtangaben prüfen",""))))</f>
        <v/>
      </c>
      <c r="W504" s="18" t="n"/>
      <c r="X504" s="18" t="n"/>
      <c r="Y504" s="11" t="n"/>
    </row>
    <row r="505">
      <c r="A505" s="9">
        <f>IF(E505="","",COUNTA(E$7:E505))</f>
        <v/>
      </c>
      <c r="B505" s="10" t="n"/>
      <c r="C505" s="10" t="n"/>
      <c r="D505" s="11" t="n"/>
      <c r="E505" s="11" t="n"/>
      <c r="F505" s="11" t="n"/>
      <c r="G505" s="11" t="n"/>
      <c r="H505" s="12" t="n"/>
      <c r="I505" s="13" t="n"/>
      <c r="J505" s="14">
        <f>IF(H505="","",ROUND(H505*I505,2))</f>
        <v/>
      </c>
      <c r="K505" s="14">
        <f>IF(H505="","",H505+N(J505))</f>
        <v/>
      </c>
      <c r="L505" s="9">
        <f>IF(E505="","",IFERROR(IF(INDEX(Lieferanten!$B$6:$B$205,MATCH(E505,Lieferanten!$A$6:$A$205,0))="",Einstellungen!$A$5,INDEX(Lieferanten!$B$6:$B$205,MATCH(E505,Lieferanten!$A$6:$A$205,0))),Einstellungen!$A$5))</f>
        <v/>
      </c>
      <c r="M505" s="15">
        <f>IF(C505="","",IF(N505&lt;&gt;"",N505,C505+L505))</f>
        <v/>
      </c>
      <c r="N505" s="10" t="n"/>
      <c r="O505" s="15">
        <f>IF(C505="","",IFERROR(IF(OR(INDEX(Lieferanten!$C$6:$C$205,MATCH(E505,Lieferanten!$A$6:$A$205,0))="",INDEX(Lieferanten!$D$6:$D$205,MATCH(E505,Lieferanten!$A$6:$A$205,0))=""),"",C505+INDEX(Lieferanten!$D$6:$D$205,MATCH(E505,Lieferanten!$A$6:$A$205,0))),""))</f>
        <v/>
      </c>
      <c r="P505" s="14">
        <f>IF(OR(H505="",O505=""),"",ROUND(K505*INDEX(Lieferanten!$C$6:$C$205,MATCH(E505,Lieferanten!$A$6:$A$205,0)),2))</f>
        <v/>
      </c>
      <c r="Q505" s="10" t="n"/>
      <c r="R505" s="12" t="n"/>
      <c r="S505" s="11" t="n"/>
      <c r="T505" s="14">
        <f>IF(H505="","",IF(U505="bezahlt",0,K505-N(R505)))</f>
        <v/>
      </c>
      <c r="U505" s="16">
        <f>IF(H505="","",IF(Q505&lt;&gt;"",IF(OR(R505="",R505&gt;=K505-N(P505)-0.005),"bezahlt","teilbezahlt"),IF(IF(O505="",FALSE,TODAY()&lt;=O505),"Skonto möglich",IF(IF(M505="",FALSE,TODAY()&gt;M505),"überfällig","offen"))))</f>
        <v/>
      </c>
      <c r="V505" s="17">
        <f>IF(H505="","",IF(AND(D505&lt;&gt;"",COUNTIFS(E$7:E$506,E505,D$7:D$506,D505)&gt;1),"doppelt erfasst?",IF(AND(W505="ja",Y505=""),"XML-Datei ablegen",IF(X505&lt;&gt;"ja","Pflichtangaben prüfen",""))))</f>
        <v/>
      </c>
      <c r="W505" s="18" t="n"/>
      <c r="X505" s="18" t="n"/>
      <c r="Y505" s="11" t="n"/>
    </row>
    <row r="506">
      <c r="A506" s="9">
        <f>IF(E506="","",COUNTA(E$7:E506))</f>
        <v/>
      </c>
      <c r="B506" s="10" t="n"/>
      <c r="C506" s="10" t="n"/>
      <c r="D506" s="11" t="n"/>
      <c r="E506" s="11" t="n"/>
      <c r="F506" s="11" t="n"/>
      <c r="G506" s="11" t="n"/>
      <c r="H506" s="12" t="n"/>
      <c r="I506" s="13" t="n"/>
      <c r="J506" s="14">
        <f>IF(H506="","",ROUND(H506*I506,2))</f>
        <v/>
      </c>
      <c r="K506" s="14">
        <f>IF(H506="","",H506+N(J506))</f>
        <v/>
      </c>
      <c r="L506" s="9">
        <f>IF(E506="","",IFERROR(IF(INDEX(Lieferanten!$B$6:$B$205,MATCH(E506,Lieferanten!$A$6:$A$205,0))="",Einstellungen!$A$5,INDEX(Lieferanten!$B$6:$B$205,MATCH(E506,Lieferanten!$A$6:$A$205,0))),Einstellungen!$A$5))</f>
        <v/>
      </c>
      <c r="M506" s="15">
        <f>IF(C506="","",IF(N506&lt;&gt;"",N506,C506+L506))</f>
        <v/>
      </c>
      <c r="N506" s="10" t="n"/>
      <c r="O506" s="15">
        <f>IF(C506="","",IFERROR(IF(OR(INDEX(Lieferanten!$C$6:$C$205,MATCH(E506,Lieferanten!$A$6:$A$205,0))="",INDEX(Lieferanten!$D$6:$D$205,MATCH(E506,Lieferanten!$A$6:$A$205,0))=""),"",C506+INDEX(Lieferanten!$D$6:$D$205,MATCH(E506,Lieferanten!$A$6:$A$205,0))),""))</f>
        <v/>
      </c>
      <c r="P506" s="14">
        <f>IF(OR(H506="",O506=""),"",ROUND(K506*INDEX(Lieferanten!$C$6:$C$205,MATCH(E506,Lieferanten!$A$6:$A$205,0)),2))</f>
        <v/>
      </c>
      <c r="Q506" s="10" t="n"/>
      <c r="R506" s="12" t="n"/>
      <c r="S506" s="11" t="n"/>
      <c r="T506" s="14">
        <f>IF(H506="","",IF(U506="bezahlt",0,K506-N(R506)))</f>
        <v/>
      </c>
      <c r="U506" s="16">
        <f>IF(H506="","",IF(Q506&lt;&gt;"",IF(OR(R506="",R506&gt;=K506-N(P506)-0.005),"bezahlt","teilbezahlt"),IF(IF(O506="",FALSE,TODAY()&lt;=O506),"Skonto möglich",IF(IF(M506="",FALSE,TODAY()&gt;M506),"überfällig","offen"))))</f>
        <v/>
      </c>
      <c r="V506" s="17">
        <f>IF(H506="","",IF(AND(D506&lt;&gt;"",COUNTIFS(E$7:E$506,E506,D$7:D$506,D506)&gt;1),"doppelt erfasst?",IF(AND(W506="ja",Y506=""),"XML-Datei ablegen",IF(X506&lt;&gt;"ja","Pflichtangaben prüfen",""))))</f>
        <v/>
      </c>
      <c r="W506" s="18" t="n"/>
      <c r="X506" s="18" t="n"/>
      <c r="Y506" s="11" t="n"/>
    </row>
  </sheetData>
  <autoFilter ref="A6:Y506"/>
  <conditionalFormatting sqref="U7:U506">
    <cfRule type="expression" priority="1" dxfId="0">
      <formula>U7="überfällig"</formula>
    </cfRule>
    <cfRule type="expression" priority="2" dxfId="1">
      <formula>U7="bezahlt"</formula>
    </cfRule>
    <cfRule type="expression" priority="3" dxfId="2">
      <formula>U7="Skonto möglich"</formula>
    </cfRule>
    <cfRule type="expression" priority="4" dxfId="3">
      <formula>U7="teilbezahlt"</formula>
    </cfRule>
  </conditionalFormatting>
  <conditionalFormatting sqref="V7:V506">
    <cfRule type="expression" priority="5" dxfId="4">
      <formula>V7&lt;&gt;""</formula>
    </cfRule>
  </conditionalFormatting>
  <dataValidations count="7">
    <dataValidation sqref="E7:E506" showDropDown="0" showInputMessage="0" showErrorMessage="0" allowBlank="1" type="list">
      <formula1>Lieferanten!$A$6:$A$205</formula1>
    </dataValidation>
    <dataValidation sqref="G7:G506" showDropDown="0" showInputMessage="0" showErrorMessage="0" allowBlank="1" type="list">
      <formula1>Einstellungen!$A$8:$A$47</formula1>
    </dataValidation>
    <dataValidation sqref="S7:S506" showDropDown="0" showInputMessage="0" showErrorMessage="0" allowBlank="1" type="list">
      <formula1>Einstellungen!$C$8:$C$47</formula1>
    </dataValidation>
    <dataValidation sqref="I7:I506" showDropDown="0" showInputMessage="0" showErrorMessage="1" allowBlank="1" type="list">
      <formula1>"19%,7%,0%"</formula1>
    </dataValidation>
    <dataValidation sqref="W7:W506" showDropDown="0" showInputMessage="0" showErrorMessage="1" allowBlank="1" type="list">
      <formula1>"ja,nein"</formula1>
    </dataValidation>
    <dataValidation sqref="X7:X506" showDropDown="0" showInputMessage="0" showErrorMessage="1" allowBlank="1" type="list">
      <formula1>"ja,nein"</formula1>
    </dataValidation>
    <dataValidation sqref="B7:B506 C7:C506 N7:N506 Q7:Q506" showDropDown="0" showInputMessage="0" showErrorMessage="0" allowBlank="1" errorTitle="Datum" error="Bitte ein Datum eingeben, z. B. 15.01.2026." type="date" operator="between">
      <formula1>DATE(2000,1,1)</formula1>
      <formula2>DATE(2100,12,31)</formula2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FFC000"/>
    <outlinePr summaryBelow="1" summaryRight="1"/>
    <pageSetUpPr/>
  </sheetPr>
  <dimension ref="A1:E4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28" customWidth="1" min="3" max="3"/>
    <col width="4" customWidth="1" min="4" max="4"/>
    <col width="60" customWidth="1" min="5" max="5"/>
  </cols>
  <sheetData>
    <row r="1" ht="30" customHeight="1">
      <c r="A1" s="1" t="inlineStr">
        <is>
          <t>Einstellungen</t>
        </is>
      </c>
      <c r="B1" s="2" t="n"/>
      <c r="C1" s="2" t="n"/>
      <c r="D1" s="2" t="n"/>
      <c r="E1" s="2" t="n"/>
    </row>
    <row r="2" ht="18" customHeight="1">
      <c r="A2" s="3" t="inlineStr">
        <is>
          <t>Gilt für jede Zeile im Eingangsbuch · Listen frei erweiterbar</t>
        </is>
      </c>
      <c r="B2" s="2" t="n"/>
      <c r="C2" s="2" t="n"/>
      <c r="D2" s="2" t="n"/>
      <c r="E2" s="2" t="n"/>
    </row>
    <row r="4">
      <c r="A4" s="19" t="inlineStr">
        <is>
          <t>Standard-Zahlungsziel (Tage)</t>
        </is>
      </c>
      <c r="E4" s="19" t="inlineStr">
        <is>
          <t>So passt du die Listen an</t>
        </is>
      </c>
    </row>
    <row r="5">
      <c r="A5" s="20" t="n">
        <v>14</v>
      </c>
      <c r="E5" s="21" t="inlineStr">
        <is>
          <t>Kostenarten und Zahlungsarten einfach überschreiben oder unten ergänzen.</t>
        </is>
      </c>
    </row>
    <row r="6">
      <c r="E6" s="21" t="inlineStr">
        <is>
          <t>Die Auswahl im Eingangsbuch und die Auswertung übernehmen jede Änderung.</t>
        </is>
      </c>
    </row>
    <row r="7" ht="22" customHeight="1">
      <c r="A7" s="8" t="inlineStr">
        <is>
          <t>Kostenarten</t>
        </is>
      </c>
      <c r="C7" s="8" t="inlineStr">
        <is>
          <t>Zahlungsarten</t>
        </is>
      </c>
    </row>
    <row r="8">
      <c r="A8" s="22" t="inlineStr">
        <is>
          <t>Wareneinkauf</t>
        </is>
      </c>
      <c r="C8" s="22" t="inlineStr">
        <is>
          <t>Überweisung</t>
        </is>
      </c>
    </row>
    <row r="9">
      <c r="A9" s="22" t="inlineStr">
        <is>
          <t>Fremdleistungen</t>
        </is>
      </c>
      <c r="C9" s="22" t="inlineStr">
        <is>
          <t>Lastschrift</t>
        </is>
      </c>
    </row>
    <row r="10">
      <c r="A10" s="22" t="inlineStr">
        <is>
          <t>Büromaterial</t>
        </is>
      </c>
      <c r="C10" s="22" t="inlineStr">
        <is>
          <t>Kreditkarte</t>
        </is>
      </c>
    </row>
    <row r="11">
      <c r="A11" s="22" t="inlineStr">
        <is>
          <t>Porto und Versand</t>
        </is>
      </c>
      <c r="C11" s="22" t="inlineStr">
        <is>
          <t>PayPal</t>
        </is>
      </c>
    </row>
    <row r="12">
      <c r="A12" s="22" t="inlineStr">
        <is>
          <t>Telefon und Internet</t>
        </is>
      </c>
      <c r="C12" s="22" t="inlineStr">
        <is>
          <t>bar</t>
        </is>
      </c>
    </row>
    <row r="13">
      <c r="A13" s="22" t="inlineStr">
        <is>
          <t>Software und Lizenzen</t>
        </is>
      </c>
      <c r="C13" s="22" t="n"/>
    </row>
    <row r="14">
      <c r="A14" s="22" t="inlineStr">
        <is>
          <t>Miete und Nebenkosten</t>
        </is>
      </c>
      <c r="C14" s="22" t="n"/>
    </row>
    <row r="15">
      <c r="A15" s="22" t="inlineStr">
        <is>
          <t>Fahrzeugkosten</t>
        </is>
      </c>
      <c r="C15" s="22" t="n"/>
    </row>
    <row r="16">
      <c r="A16" s="22" t="inlineStr">
        <is>
          <t>Reisekosten</t>
        </is>
      </c>
      <c r="C16" s="22" t="n"/>
    </row>
    <row r="17">
      <c r="A17" s="22" t="inlineStr">
        <is>
          <t>Werbung</t>
        </is>
      </c>
      <c r="C17" s="22" t="n"/>
    </row>
    <row r="18">
      <c r="A18" s="22" t="inlineStr">
        <is>
          <t>Fortbildung</t>
        </is>
      </c>
      <c r="C18" s="22" t="n"/>
    </row>
    <row r="19">
      <c r="A19" s="22" t="inlineStr">
        <is>
          <t>Versicherungen</t>
        </is>
      </c>
      <c r="C19" s="22" t="n"/>
    </row>
    <row r="20">
      <c r="A20" s="22" t="inlineStr">
        <is>
          <t>Beiträge</t>
        </is>
      </c>
      <c r="C20" s="22" t="n"/>
    </row>
    <row r="21">
      <c r="A21" s="22" t="inlineStr">
        <is>
          <t>Rechts- und Beratungskosten</t>
        </is>
      </c>
      <c r="C21" s="22" t="n"/>
    </row>
    <row r="22">
      <c r="A22" s="22" t="inlineStr">
        <is>
          <t>Bewirtung</t>
        </is>
      </c>
      <c r="C22" s="22" t="n"/>
    </row>
    <row r="23">
      <c r="A23" s="22" t="inlineStr">
        <is>
          <t>Geringwertige Wirtschaftsgüter</t>
        </is>
      </c>
      <c r="C23" s="22" t="n"/>
    </row>
    <row r="24">
      <c r="A24" s="22" t="inlineStr">
        <is>
          <t>Anlagen (über 800 € netto)</t>
        </is>
      </c>
      <c r="C24" s="22" t="n"/>
    </row>
    <row r="25">
      <c r="A25" s="22" t="inlineStr">
        <is>
          <t>Instandhaltung</t>
        </is>
      </c>
      <c r="C25" s="22" t="n"/>
    </row>
    <row r="26">
      <c r="A26" s="22" t="inlineStr">
        <is>
          <t>Bankgebühren</t>
        </is>
      </c>
      <c r="C26" s="22" t="n"/>
    </row>
    <row r="27">
      <c r="A27" s="22" t="inlineStr">
        <is>
          <t>Sonstiges</t>
        </is>
      </c>
      <c r="C27" s="22" t="n"/>
    </row>
    <row r="28">
      <c r="A28" s="22" t="n"/>
      <c r="C28" s="22" t="n"/>
    </row>
    <row r="29">
      <c r="A29" s="22" t="n"/>
      <c r="C29" s="22" t="n"/>
    </row>
    <row r="30">
      <c r="A30" s="22" t="n"/>
      <c r="C30" s="22" t="n"/>
    </row>
    <row r="31">
      <c r="A31" s="22" t="n"/>
      <c r="C31" s="22" t="n"/>
    </row>
    <row r="32">
      <c r="A32" s="22" t="n"/>
      <c r="C32" s="22" t="n"/>
    </row>
    <row r="33">
      <c r="A33" s="22" t="n"/>
      <c r="C33" s="22" t="n"/>
    </row>
    <row r="34">
      <c r="A34" s="22" t="n"/>
      <c r="C34" s="22" t="n"/>
    </row>
    <row r="35">
      <c r="A35" s="22" t="n"/>
      <c r="C35" s="22" t="n"/>
    </row>
    <row r="36">
      <c r="A36" s="22" t="n"/>
      <c r="C36" s="22" t="n"/>
    </row>
    <row r="37">
      <c r="A37" s="22" t="n"/>
      <c r="C37" s="22" t="n"/>
    </row>
    <row r="38">
      <c r="A38" s="22" t="n"/>
      <c r="C38" s="22" t="n"/>
    </row>
    <row r="39">
      <c r="A39" s="22" t="n"/>
      <c r="C39" s="22" t="n"/>
    </row>
    <row r="40">
      <c r="A40" s="22" t="n"/>
      <c r="C40" s="22" t="n"/>
    </row>
    <row r="41">
      <c r="A41" s="22" t="n"/>
      <c r="C41" s="22" t="n"/>
    </row>
    <row r="42">
      <c r="A42" s="22" t="n"/>
      <c r="C42" s="22" t="n"/>
    </row>
    <row r="43">
      <c r="A43" s="22" t="n"/>
      <c r="C43" s="22" t="n"/>
    </row>
    <row r="44">
      <c r="A44" s="22" t="n"/>
      <c r="C44" s="22" t="n"/>
    </row>
    <row r="45">
      <c r="A45" s="22" t="n"/>
      <c r="C45" s="22" t="n"/>
    </row>
    <row r="46">
      <c r="A46" s="22" t="n"/>
      <c r="C46" s="22" t="n"/>
    </row>
    <row r="47">
      <c r="A47" s="22" t="n"/>
      <c r="C47" s="2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002060"/>
    <outlinePr summaryBelow="1" summaryRight="1"/>
    <pageSetUpPr/>
  </sheetPr>
  <dimension ref="A1:J2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2" customWidth="1" min="2" max="2"/>
    <col width="10" customWidth="1" min="3" max="3"/>
    <col width="12" customWidth="1" min="4" max="4"/>
    <col width="24" customWidth="1" min="5" max="5"/>
    <col width="22" customWidth="1" min="6" max="6"/>
    <col width="26" customWidth="1" min="7" max="7"/>
    <col width="11" customWidth="1" min="8" max="8"/>
    <col width="15" customWidth="1" min="9" max="9"/>
    <col width="14" customWidth="1" min="10" max="10"/>
  </cols>
  <sheetData>
    <row r="1" ht="30" customHeight="1">
      <c r="A1" s="1" t="inlineStr">
        <is>
          <t>Lieferanten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8" customHeight="1">
      <c r="A2" s="3" t="inlineStr">
        <is>
          <t>Zahlungsziel und Skonto gelten für jede Rechnung dieses Lieferanten · graue Spalten rechnen selbst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5" ht="32" customHeight="1">
      <c r="A5" s="8" t="inlineStr">
        <is>
          <t>Lieferant</t>
        </is>
      </c>
      <c r="B5" s="8" t="inlineStr">
        <is>
          <t>Zahlungsziel (Tage)</t>
        </is>
      </c>
      <c r="C5" s="8" t="inlineStr">
        <is>
          <t>Skonto %</t>
        </is>
      </c>
      <c r="D5" s="8" t="inlineStr">
        <is>
          <t>Skonto-Frist (Tage)</t>
        </is>
      </c>
      <c r="E5" s="8" t="inlineStr">
        <is>
          <t>Kostenart (üblich)</t>
        </is>
      </c>
      <c r="F5" s="8" t="inlineStr">
        <is>
          <t>USt-IdNr. / Steuernummer</t>
        </is>
      </c>
      <c r="G5" s="8" t="inlineStr">
        <is>
          <t>Notiz</t>
        </is>
      </c>
      <c r="H5" s="8" t="inlineStr">
        <is>
          <t>Rechnungen</t>
        </is>
      </c>
      <c r="I5" s="8" t="inlineStr">
        <is>
          <t>Summe brutto (€)</t>
        </is>
      </c>
      <c r="J5" s="8" t="inlineStr">
        <is>
          <t>Noch offen (€)</t>
        </is>
      </c>
    </row>
    <row r="6">
      <c r="A6" s="11" t="inlineStr">
        <is>
          <t>Muster Bürobedarf GmbH (Beispiel)</t>
        </is>
      </c>
      <c r="B6" s="23" t="n">
        <v>14</v>
      </c>
      <c r="C6" s="24" t="n">
        <v>0.02</v>
      </c>
      <c r="D6" s="23" t="n">
        <v>7</v>
      </c>
      <c r="E6" s="11" t="inlineStr">
        <is>
          <t>Büromaterial</t>
        </is>
      </c>
      <c r="F6" s="11" t="inlineStr">
        <is>
          <t>DE123456789</t>
        </is>
      </c>
      <c r="G6" s="11" t="n"/>
      <c r="H6" s="25">
        <f>IF(A6="","",COUNTIF(Eingangsbuch!$E$7:$E$506,A6))</f>
        <v/>
      </c>
      <c r="I6" s="14">
        <f>IF(A6="","",SUMIF(Eingangsbuch!$E$7:$E$506,A6,Eingangsbuch!$K$7:$K$506))</f>
        <v/>
      </c>
      <c r="J6" s="14">
        <f>IF(A6="","",SUMIF(Eingangsbuch!$E$7:$E$506,A6,Eingangsbuch!$T$7:$T$506))</f>
        <v/>
      </c>
    </row>
    <row r="7">
      <c r="A7" s="11" t="inlineStr">
        <is>
          <t>Muster Telekom AG (Beispiel)</t>
        </is>
      </c>
      <c r="B7" s="23" t="n">
        <v>10</v>
      </c>
      <c r="C7" s="24" t="n"/>
      <c r="D7" s="23" t="n"/>
      <c r="E7" s="11" t="inlineStr">
        <is>
          <t>Telefon und Internet</t>
        </is>
      </c>
      <c r="F7" s="11" t="n"/>
      <c r="G7" s="11" t="inlineStr">
        <is>
          <t>Lastschrift</t>
        </is>
      </c>
      <c r="H7" s="25">
        <f>IF(A7="","",COUNTIF(Eingangsbuch!$E$7:$E$506,A7))</f>
        <v/>
      </c>
      <c r="I7" s="14">
        <f>IF(A7="","",SUMIF(Eingangsbuch!$E$7:$E$506,A7,Eingangsbuch!$K$7:$K$506))</f>
        <v/>
      </c>
      <c r="J7" s="14">
        <f>IF(A7="","",SUMIF(Eingangsbuch!$E$7:$E$506,A7,Eingangsbuch!$T$7:$T$506))</f>
        <v/>
      </c>
    </row>
    <row r="8">
      <c r="A8" s="11" t="inlineStr">
        <is>
          <t>Muster Werkstatt KG (Beispiel)</t>
        </is>
      </c>
      <c r="B8" s="23" t="n">
        <v>30</v>
      </c>
      <c r="C8" s="24" t="n">
        <v>0.03</v>
      </c>
      <c r="D8" s="23" t="n">
        <v>10</v>
      </c>
      <c r="E8" s="11" t="inlineStr">
        <is>
          <t>Fahrzeugkosten</t>
        </is>
      </c>
      <c r="F8" s="11" t="n"/>
      <c r="G8" s="11" t="n"/>
      <c r="H8" s="25">
        <f>IF(A8="","",COUNTIF(Eingangsbuch!$E$7:$E$506,A8))</f>
        <v/>
      </c>
      <c r="I8" s="14">
        <f>IF(A8="","",SUMIF(Eingangsbuch!$E$7:$E$506,A8,Eingangsbuch!$K$7:$K$506))</f>
        <v/>
      </c>
      <c r="J8" s="14">
        <f>IF(A8="","",SUMIF(Eingangsbuch!$E$7:$E$506,A8,Eingangsbuch!$T$7:$T$506))</f>
        <v/>
      </c>
    </row>
    <row r="9">
      <c r="A9" s="11" t="n"/>
      <c r="B9" s="23" t="n"/>
      <c r="C9" s="24" t="n"/>
      <c r="D9" s="23" t="n"/>
      <c r="E9" s="11" t="n"/>
      <c r="F9" s="11" t="n"/>
      <c r="G9" s="11" t="n"/>
      <c r="H9" s="25">
        <f>IF(A9="","",COUNTIF(Eingangsbuch!$E$7:$E$506,A9))</f>
        <v/>
      </c>
      <c r="I9" s="14">
        <f>IF(A9="","",SUMIF(Eingangsbuch!$E$7:$E$506,A9,Eingangsbuch!$K$7:$K$506))</f>
        <v/>
      </c>
      <c r="J9" s="14">
        <f>IF(A9="","",SUMIF(Eingangsbuch!$E$7:$E$506,A9,Eingangsbuch!$T$7:$T$506))</f>
        <v/>
      </c>
    </row>
    <row r="10">
      <c r="A10" s="11" t="n"/>
      <c r="B10" s="23" t="n"/>
      <c r="C10" s="24" t="n"/>
      <c r="D10" s="23" t="n"/>
      <c r="E10" s="11" t="n"/>
      <c r="F10" s="11" t="n"/>
      <c r="G10" s="11" t="n"/>
      <c r="H10" s="25">
        <f>IF(A10="","",COUNTIF(Eingangsbuch!$E$7:$E$506,A10))</f>
        <v/>
      </c>
      <c r="I10" s="14">
        <f>IF(A10="","",SUMIF(Eingangsbuch!$E$7:$E$506,A10,Eingangsbuch!$K$7:$K$506))</f>
        <v/>
      </c>
      <c r="J10" s="14">
        <f>IF(A10="","",SUMIF(Eingangsbuch!$E$7:$E$506,A10,Eingangsbuch!$T$7:$T$506))</f>
        <v/>
      </c>
    </row>
    <row r="11">
      <c r="A11" s="11" t="n"/>
      <c r="B11" s="23" t="n"/>
      <c r="C11" s="24" t="n"/>
      <c r="D11" s="23" t="n"/>
      <c r="E11" s="11" t="n"/>
      <c r="F11" s="11" t="n"/>
      <c r="G11" s="11" t="n"/>
      <c r="H11" s="25">
        <f>IF(A11="","",COUNTIF(Eingangsbuch!$E$7:$E$506,A11))</f>
        <v/>
      </c>
      <c r="I11" s="14">
        <f>IF(A11="","",SUMIF(Eingangsbuch!$E$7:$E$506,A11,Eingangsbuch!$K$7:$K$506))</f>
        <v/>
      </c>
      <c r="J11" s="14">
        <f>IF(A11="","",SUMIF(Eingangsbuch!$E$7:$E$506,A11,Eingangsbuch!$T$7:$T$506))</f>
        <v/>
      </c>
    </row>
    <row r="12">
      <c r="A12" s="11" t="n"/>
      <c r="B12" s="23" t="n"/>
      <c r="C12" s="24" t="n"/>
      <c r="D12" s="23" t="n"/>
      <c r="E12" s="11" t="n"/>
      <c r="F12" s="11" t="n"/>
      <c r="G12" s="11" t="n"/>
      <c r="H12" s="25">
        <f>IF(A12="","",COUNTIF(Eingangsbuch!$E$7:$E$506,A12))</f>
        <v/>
      </c>
      <c r="I12" s="14">
        <f>IF(A12="","",SUMIF(Eingangsbuch!$E$7:$E$506,A12,Eingangsbuch!$K$7:$K$506))</f>
        <v/>
      </c>
      <c r="J12" s="14">
        <f>IF(A12="","",SUMIF(Eingangsbuch!$E$7:$E$506,A12,Eingangsbuch!$T$7:$T$506))</f>
        <v/>
      </c>
    </row>
    <row r="13">
      <c r="A13" s="11" t="n"/>
      <c r="B13" s="23" t="n"/>
      <c r="C13" s="24" t="n"/>
      <c r="D13" s="23" t="n"/>
      <c r="E13" s="11" t="n"/>
      <c r="F13" s="11" t="n"/>
      <c r="G13" s="11" t="n"/>
      <c r="H13" s="25">
        <f>IF(A13="","",COUNTIF(Eingangsbuch!$E$7:$E$506,A13))</f>
        <v/>
      </c>
      <c r="I13" s="14">
        <f>IF(A13="","",SUMIF(Eingangsbuch!$E$7:$E$506,A13,Eingangsbuch!$K$7:$K$506))</f>
        <v/>
      </c>
      <c r="J13" s="14">
        <f>IF(A13="","",SUMIF(Eingangsbuch!$E$7:$E$506,A13,Eingangsbuch!$T$7:$T$506))</f>
        <v/>
      </c>
    </row>
    <row r="14">
      <c r="A14" s="11" t="n"/>
      <c r="B14" s="23" t="n"/>
      <c r="C14" s="24" t="n"/>
      <c r="D14" s="23" t="n"/>
      <c r="E14" s="11" t="n"/>
      <c r="F14" s="11" t="n"/>
      <c r="G14" s="11" t="n"/>
      <c r="H14" s="25">
        <f>IF(A14="","",COUNTIF(Eingangsbuch!$E$7:$E$506,A14))</f>
        <v/>
      </c>
      <c r="I14" s="14">
        <f>IF(A14="","",SUMIF(Eingangsbuch!$E$7:$E$506,A14,Eingangsbuch!$K$7:$K$506))</f>
        <v/>
      </c>
      <c r="J14" s="14">
        <f>IF(A14="","",SUMIF(Eingangsbuch!$E$7:$E$506,A14,Eingangsbuch!$T$7:$T$506))</f>
        <v/>
      </c>
    </row>
    <row r="15">
      <c r="A15" s="11" t="n"/>
      <c r="B15" s="23" t="n"/>
      <c r="C15" s="24" t="n"/>
      <c r="D15" s="23" t="n"/>
      <c r="E15" s="11" t="n"/>
      <c r="F15" s="11" t="n"/>
      <c r="G15" s="11" t="n"/>
      <c r="H15" s="25">
        <f>IF(A15="","",COUNTIF(Eingangsbuch!$E$7:$E$506,A15))</f>
        <v/>
      </c>
      <c r="I15" s="14">
        <f>IF(A15="","",SUMIF(Eingangsbuch!$E$7:$E$506,A15,Eingangsbuch!$K$7:$K$506))</f>
        <v/>
      </c>
      <c r="J15" s="14">
        <f>IF(A15="","",SUMIF(Eingangsbuch!$E$7:$E$506,A15,Eingangsbuch!$T$7:$T$506))</f>
        <v/>
      </c>
    </row>
    <row r="16">
      <c r="A16" s="11" t="n"/>
      <c r="B16" s="23" t="n"/>
      <c r="C16" s="24" t="n"/>
      <c r="D16" s="23" t="n"/>
      <c r="E16" s="11" t="n"/>
      <c r="F16" s="11" t="n"/>
      <c r="G16" s="11" t="n"/>
      <c r="H16" s="25">
        <f>IF(A16="","",COUNTIF(Eingangsbuch!$E$7:$E$506,A16))</f>
        <v/>
      </c>
      <c r="I16" s="14">
        <f>IF(A16="","",SUMIF(Eingangsbuch!$E$7:$E$506,A16,Eingangsbuch!$K$7:$K$506))</f>
        <v/>
      </c>
      <c r="J16" s="14">
        <f>IF(A16="","",SUMIF(Eingangsbuch!$E$7:$E$506,A16,Eingangsbuch!$T$7:$T$506))</f>
        <v/>
      </c>
    </row>
    <row r="17">
      <c r="A17" s="11" t="n"/>
      <c r="B17" s="23" t="n"/>
      <c r="C17" s="24" t="n"/>
      <c r="D17" s="23" t="n"/>
      <c r="E17" s="11" t="n"/>
      <c r="F17" s="11" t="n"/>
      <c r="G17" s="11" t="n"/>
      <c r="H17" s="25">
        <f>IF(A17="","",COUNTIF(Eingangsbuch!$E$7:$E$506,A17))</f>
        <v/>
      </c>
      <c r="I17" s="14">
        <f>IF(A17="","",SUMIF(Eingangsbuch!$E$7:$E$506,A17,Eingangsbuch!$K$7:$K$506))</f>
        <v/>
      </c>
      <c r="J17" s="14">
        <f>IF(A17="","",SUMIF(Eingangsbuch!$E$7:$E$506,A17,Eingangsbuch!$T$7:$T$506))</f>
        <v/>
      </c>
    </row>
    <row r="18">
      <c r="A18" s="11" t="n"/>
      <c r="B18" s="23" t="n"/>
      <c r="C18" s="24" t="n"/>
      <c r="D18" s="23" t="n"/>
      <c r="E18" s="11" t="n"/>
      <c r="F18" s="11" t="n"/>
      <c r="G18" s="11" t="n"/>
      <c r="H18" s="25">
        <f>IF(A18="","",COUNTIF(Eingangsbuch!$E$7:$E$506,A18))</f>
        <v/>
      </c>
      <c r="I18" s="14">
        <f>IF(A18="","",SUMIF(Eingangsbuch!$E$7:$E$506,A18,Eingangsbuch!$K$7:$K$506))</f>
        <v/>
      </c>
      <c r="J18" s="14">
        <f>IF(A18="","",SUMIF(Eingangsbuch!$E$7:$E$506,A18,Eingangsbuch!$T$7:$T$506))</f>
        <v/>
      </c>
    </row>
    <row r="19">
      <c r="A19" s="11" t="n"/>
      <c r="B19" s="23" t="n"/>
      <c r="C19" s="24" t="n"/>
      <c r="D19" s="23" t="n"/>
      <c r="E19" s="11" t="n"/>
      <c r="F19" s="11" t="n"/>
      <c r="G19" s="11" t="n"/>
      <c r="H19" s="25">
        <f>IF(A19="","",COUNTIF(Eingangsbuch!$E$7:$E$506,A19))</f>
        <v/>
      </c>
      <c r="I19" s="14">
        <f>IF(A19="","",SUMIF(Eingangsbuch!$E$7:$E$506,A19,Eingangsbuch!$K$7:$K$506))</f>
        <v/>
      </c>
      <c r="J19" s="14">
        <f>IF(A19="","",SUMIF(Eingangsbuch!$E$7:$E$506,A19,Eingangsbuch!$T$7:$T$506))</f>
        <v/>
      </c>
    </row>
    <row r="20">
      <c r="A20" s="11" t="n"/>
      <c r="B20" s="23" t="n"/>
      <c r="C20" s="24" t="n"/>
      <c r="D20" s="23" t="n"/>
      <c r="E20" s="11" t="n"/>
      <c r="F20" s="11" t="n"/>
      <c r="G20" s="11" t="n"/>
      <c r="H20" s="25">
        <f>IF(A20="","",COUNTIF(Eingangsbuch!$E$7:$E$506,A20))</f>
        <v/>
      </c>
      <c r="I20" s="14">
        <f>IF(A20="","",SUMIF(Eingangsbuch!$E$7:$E$506,A20,Eingangsbuch!$K$7:$K$506))</f>
        <v/>
      </c>
      <c r="J20" s="14">
        <f>IF(A20="","",SUMIF(Eingangsbuch!$E$7:$E$506,A20,Eingangsbuch!$T$7:$T$506))</f>
        <v/>
      </c>
    </row>
    <row r="21">
      <c r="A21" s="11" t="n"/>
      <c r="B21" s="23" t="n"/>
      <c r="C21" s="24" t="n"/>
      <c r="D21" s="23" t="n"/>
      <c r="E21" s="11" t="n"/>
      <c r="F21" s="11" t="n"/>
      <c r="G21" s="11" t="n"/>
      <c r="H21" s="25">
        <f>IF(A21="","",COUNTIF(Eingangsbuch!$E$7:$E$506,A21))</f>
        <v/>
      </c>
      <c r="I21" s="14">
        <f>IF(A21="","",SUMIF(Eingangsbuch!$E$7:$E$506,A21,Eingangsbuch!$K$7:$K$506))</f>
        <v/>
      </c>
      <c r="J21" s="14">
        <f>IF(A21="","",SUMIF(Eingangsbuch!$E$7:$E$506,A21,Eingangsbuch!$T$7:$T$506))</f>
        <v/>
      </c>
    </row>
    <row r="22">
      <c r="A22" s="11" t="n"/>
      <c r="B22" s="23" t="n"/>
      <c r="C22" s="24" t="n"/>
      <c r="D22" s="23" t="n"/>
      <c r="E22" s="11" t="n"/>
      <c r="F22" s="11" t="n"/>
      <c r="G22" s="11" t="n"/>
      <c r="H22" s="25">
        <f>IF(A22="","",COUNTIF(Eingangsbuch!$E$7:$E$506,A22))</f>
        <v/>
      </c>
      <c r="I22" s="14">
        <f>IF(A22="","",SUMIF(Eingangsbuch!$E$7:$E$506,A22,Eingangsbuch!$K$7:$K$506))</f>
        <v/>
      </c>
      <c r="J22" s="14">
        <f>IF(A22="","",SUMIF(Eingangsbuch!$E$7:$E$506,A22,Eingangsbuch!$T$7:$T$506))</f>
        <v/>
      </c>
    </row>
    <row r="23">
      <c r="A23" s="11" t="n"/>
      <c r="B23" s="23" t="n"/>
      <c r="C23" s="24" t="n"/>
      <c r="D23" s="23" t="n"/>
      <c r="E23" s="11" t="n"/>
      <c r="F23" s="11" t="n"/>
      <c r="G23" s="11" t="n"/>
      <c r="H23" s="25">
        <f>IF(A23="","",COUNTIF(Eingangsbuch!$E$7:$E$506,A23))</f>
        <v/>
      </c>
      <c r="I23" s="14">
        <f>IF(A23="","",SUMIF(Eingangsbuch!$E$7:$E$506,A23,Eingangsbuch!$K$7:$K$506))</f>
        <v/>
      </c>
      <c r="J23" s="14">
        <f>IF(A23="","",SUMIF(Eingangsbuch!$E$7:$E$506,A23,Eingangsbuch!$T$7:$T$506))</f>
        <v/>
      </c>
    </row>
    <row r="24">
      <c r="A24" s="11" t="n"/>
      <c r="B24" s="23" t="n"/>
      <c r="C24" s="24" t="n"/>
      <c r="D24" s="23" t="n"/>
      <c r="E24" s="11" t="n"/>
      <c r="F24" s="11" t="n"/>
      <c r="G24" s="11" t="n"/>
      <c r="H24" s="25">
        <f>IF(A24="","",COUNTIF(Eingangsbuch!$E$7:$E$506,A24))</f>
        <v/>
      </c>
      <c r="I24" s="14">
        <f>IF(A24="","",SUMIF(Eingangsbuch!$E$7:$E$506,A24,Eingangsbuch!$K$7:$K$506))</f>
        <v/>
      </c>
      <c r="J24" s="14">
        <f>IF(A24="","",SUMIF(Eingangsbuch!$E$7:$E$506,A24,Eingangsbuch!$T$7:$T$506))</f>
        <v/>
      </c>
    </row>
    <row r="25">
      <c r="A25" s="11" t="n"/>
      <c r="B25" s="23" t="n"/>
      <c r="C25" s="24" t="n"/>
      <c r="D25" s="23" t="n"/>
      <c r="E25" s="11" t="n"/>
      <c r="F25" s="11" t="n"/>
      <c r="G25" s="11" t="n"/>
      <c r="H25" s="25">
        <f>IF(A25="","",COUNTIF(Eingangsbuch!$E$7:$E$506,A25))</f>
        <v/>
      </c>
      <c r="I25" s="14">
        <f>IF(A25="","",SUMIF(Eingangsbuch!$E$7:$E$506,A25,Eingangsbuch!$K$7:$K$506))</f>
        <v/>
      </c>
      <c r="J25" s="14">
        <f>IF(A25="","",SUMIF(Eingangsbuch!$E$7:$E$506,A25,Eingangsbuch!$T$7:$T$506))</f>
        <v/>
      </c>
    </row>
    <row r="26">
      <c r="A26" s="11" t="n"/>
      <c r="B26" s="23" t="n"/>
      <c r="C26" s="24" t="n"/>
      <c r="D26" s="23" t="n"/>
      <c r="E26" s="11" t="n"/>
      <c r="F26" s="11" t="n"/>
      <c r="G26" s="11" t="n"/>
      <c r="H26" s="25">
        <f>IF(A26="","",COUNTIF(Eingangsbuch!$E$7:$E$506,A26))</f>
        <v/>
      </c>
      <c r="I26" s="14">
        <f>IF(A26="","",SUMIF(Eingangsbuch!$E$7:$E$506,A26,Eingangsbuch!$K$7:$K$506))</f>
        <v/>
      </c>
      <c r="J26" s="14">
        <f>IF(A26="","",SUMIF(Eingangsbuch!$E$7:$E$506,A26,Eingangsbuch!$T$7:$T$506))</f>
        <v/>
      </c>
    </row>
    <row r="27">
      <c r="A27" s="11" t="n"/>
      <c r="B27" s="23" t="n"/>
      <c r="C27" s="24" t="n"/>
      <c r="D27" s="23" t="n"/>
      <c r="E27" s="11" t="n"/>
      <c r="F27" s="11" t="n"/>
      <c r="G27" s="11" t="n"/>
      <c r="H27" s="25">
        <f>IF(A27="","",COUNTIF(Eingangsbuch!$E$7:$E$506,A27))</f>
        <v/>
      </c>
      <c r="I27" s="14">
        <f>IF(A27="","",SUMIF(Eingangsbuch!$E$7:$E$506,A27,Eingangsbuch!$K$7:$K$506))</f>
        <v/>
      </c>
      <c r="J27" s="14">
        <f>IF(A27="","",SUMIF(Eingangsbuch!$E$7:$E$506,A27,Eingangsbuch!$T$7:$T$506))</f>
        <v/>
      </c>
    </row>
    <row r="28">
      <c r="A28" s="11" t="n"/>
      <c r="B28" s="23" t="n"/>
      <c r="C28" s="24" t="n"/>
      <c r="D28" s="23" t="n"/>
      <c r="E28" s="11" t="n"/>
      <c r="F28" s="11" t="n"/>
      <c r="G28" s="11" t="n"/>
      <c r="H28" s="25">
        <f>IF(A28="","",COUNTIF(Eingangsbuch!$E$7:$E$506,A28))</f>
        <v/>
      </c>
      <c r="I28" s="14">
        <f>IF(A28="","",SUMIF(Eingangsbuch!$E$7:$E$506,A28,Eingangsbuch!$K$7:$K$506))</f>
        <v/>
      </c>
      <c r="J28" s="14">
        <f>IF(A28="","",SUMIF(Eingangsbuch!$E$7:$E$506,A28,Eingangsbuch!$T$7:$T$506))</f>
        <v/>
      </c>
    </row>
    <row r="29">
      <c r="A29" s="11" t="n"/>
      <c r="B29" s="23" t="n"/>
      <c r="C29" s="24" t="n"/>
      <c r="D29" s="23" t="n"/>
      <c r="E29" s="11" t="n"/>
      <c r="F29" s="11" t="n"/>
      <c r="G29" s="11" t="n"/>
      <c r="H29" s="25">
        <f>IF(A29="","",COUNTIF(Eingangsbuch!$E$7:$E$506,A29))</f>
        <v/>
      </c>
      <c r="I29" s="14">
        <f>IF(A29="","",SUMIF(Eingangsbuch!$E$7:$E$506,A29,Eingangsbuch!$K$7:$K$506))</f>
        <v/>
      </c>
      <c r="J29" s="14">
        <f>IF(A29="","",SUMIF(Eingangsbuch!$E$7:$E$506,A29,Eingangsbuch!$T$7:$T$506))</f>
        <v/>
      </c>
    </row>
    <row r="30">
      <c r="A30" s="11" t="n"/>
      <c r="B30" s="23" t="n"/>
      <c r="C30" s="24" t="n"/>
      <c r="D30" s="23" t="n"/>
      <c r="E30" s="11" t="n"/>
      <c r="F30" s="11" t="n"/>
      <c r="G30" s="11" t="n"/>
      <c r="H30" s="25">
        <f>IF(A30="","",COUNTIF(Eingangsbuch!$E$7:$E$506,A30))</f>
        <v/>
      </c>
      <c r="I30" s="14">
        <f>IF(A30="","",SUMIF(Eingangsbuch!$E$7:$E$506,A30,Eingangsbuch!$K$7:$K$506))</f>
        <v/>
      </c>
      <c r="J30" s="14">
        <f>IF(A30="","",SUMIF(Eingangsbuch!$E$7:$E$506,A30,Eingangsbuch!$T$7:$T$506))</f>
        <v/>
      </c>
    </row>
    <row r="31">
      <c r="A31" s="11" t="n"/>
      <c r="B31" s="23" t="n"/>
      <c r="C31" s="24" t="n"/>
      <c r="D31" s="23" t="n"/>
      <c r="E31" s="11" t="n"/>
      <c r="F31" s="11" t="n"/>
      <c r="G31" s="11" t="n"/>
      <c r="H31" s="25">
        <f>IF(A31="","",COUNTIF(Eingangsbuch!$E$7:$E$506,A31))</f>
        <v/>
      </c>
      <c r="I31" s="14">
        <f>IF(A31="","",SUMIF(Eingangsbuch!$E$7:$E$506,A31,Eingangsbuch!$K$7:$K$506))</f>
        <v/>
      </c>
      <c r="J31" s="14">
        <f>IF(A31="","",SUMIF(Eingangsbuch!$E$7:$E$506,A31,Eingangsbuch!$T$7:$T$506))</f>
        <v/>
      </c>
    </row>
    <row r="32">
      <c r="A32" s="11" t="n"/>
      <c r="B32" s="23" t="n"/>
      <c r="C32" s="24" t="n"/>
      <c r="D32" s="23" t="n"/>
      <c r="E32" s="11" t="n"/>
      <c r="F32" s="11" t="n"/>
      <c r="G32" s="11" t="n"/>
      <c r="H32" s="25">
        <f>IF(A32="","",COUNTIF(Eingangsbuch!$E$7:$E$506,A32))</f>
        <v/>
      </c>
      <c r="I32" s="14">
        <f>IF(A32="","",SUMIF(Eingangsbuch!$E$7:$E$506,A32,Eingangsbuch!$K$7:$K$506))</f>
        <v/>
      </c>
      <c r="J32" s="14">
        <f>IF(A32="","",SUMIF(Eingangsbuch!$E$7:$E$506,A32,Eingangsbuch!$T$7:$T$506))</f>
        <v/>
      </c>
    </row>
    <row r="33">
      <c r="A33" s="11" t="n"/>
      <c r="B33" s="23" t="n"/>
      <c r="C33" s="24" t="n"/>
      <c r="D33" s="23" t="n"/>
      <c r="E33" s="11" t="n"/>
      <c r="F33" s="11" t="n"/>
      <c r="G33" s="11" t="n"/>
      <c r="H33" s="25">
        <f>IF(A33="","",COUNTIF(Eingangsbuch!$E$7:$E$506,A33))</f>
        <v/>
      </c>
      <c r="I33" s="14">
        <f>IF(A33="","",SUMIF(Eingangsbuch!$E$7:$E$506,A33,Eingangsbuch!$K$7:$K$506))</f>
        <v/>
      </c>
      <c r="J33" s="14">
        <f>IF(A33="","",SUMIF(Eingangsbuch!$E$7:$E$506,A33,Eingangsbuch!$T$7:$T$506))</f>
        <v/>
      </c>
    </row>
    <row r="34">
      <c r="A34" s="11" t="n"/>
      <c r="B34" s="23" t="n"/>
      <c r="C34" s="24" t="n"/>
      <c r="D34" s="23" t="n"/>
      <c r="E34" s="11" t="n"/>
      <c r="F34" s="11" t="n"/>
      <c r="G34" s="11" t="n"/>
      <c r="H34" s="25">
        <f>IF(A34="","",COUNTIF(Eingangsbuch!$E$7:$E$506,A34))</f>
        <v/>
      </c>
      <c r="I34" s="14">
        <f>IF(A34="","",SUMIF(Eingangsbuch!$E$7:$E$506,A34,Eingangsbuch!$K$7:$K$506))</f>
        <v/>
      </c>
      <c r="J34" s="14">
        <f>IF(A34="","",SUMIF(Eingangsbuch!$E$7:$E$506,A34,Eingangsbuch!$T$7:$T$506))</f>
        <v/>
      </c>
    </row>
    <row r="35">
      <c r="A35" s="11" t="n"/>
      <c r="B35" s="23" t="n"/>
      <c r="C35" s="24" t="n"/>
      <c r="D35" s="23" t="n"/>
      <c r="E35" s="11" t="n"/>
      <c r="F35" s="11" t="n"/>
      <c r="G35" s="11" t="n"/>
      <c r="H35" s="25">
        <f>IF(A35="","",COUNTIF(Eingangsbuch!$E$7:$E$506,A35))</f>
        <v/>
      </c>
      <c r="I35" s="14">
        <f>IF(A35="","",SUMIF(Eingangsbuch!$E$7:$E$506,A35,Eingangsbuch!$K$7:$K$506))</f>
        <v/>
      </c>
      <c r="J35" s="14">
        <f>IF(A35="","",SUMIF(Eingangsbuch!$E$7:$E$506,A35,Eingangsbuch!$T$7:$T$506))</f>
        <v/>
      </c>
    </row>
    <row r="36">
      <c r="A36" s="11" t="n"/>
      <c r="B36" s="23" t="n"/>
      <c r="C36" s="24" t="n"/>
      <c r="D36" s="23" t="n"/>
      <c r="E36" s="11" t="n"/>
      <c r="F36" s="11" t="n"/>
      <c r="G36" s="11" t="n"/>
      <c r="H36" s="25">
        <f>IF(A36="","",COUNTIF(Eingangsbuch!$E$7:$E$506,A36))</f>
        <v/>
      </c>
      <c r="I36" s="14">
        <f>IF(A36="","",SUMIF(Eingangsbuch!$E$7:$E$506,A36,Eingangsbuch!$K$7:$K$506))</f>
        <v/>
      </c>
      <c r="J36" s="14">
        <f>IF(A36="","",SUMIF(Eingangsbuch!$E$7:$E$506,A36,Eingangsbuch!$T$7:$T$506))</f>
        <v/>
      </c>
    </row>
    <row r="37">
      <c r="A37" s="11" t="n"/>
      <c r="B37" s="23" t="n"/>
      <c r="C37" s="24" t="n"/>
      <c r="D37" s="23" t="n"/>
      <c r="E37" s="11" t="n"/>
      <c r="F37" s="11" t="n"/>
      <c r="G37" s="11" t="n"/>
      <c r="H37" s="25">
        <f>IF(A37="","",COUNTIF(Eingangsbuch!$E$7:$E$506,A37))</f>
        <v/>
      </c>
      <c r="I37" s="14">
        <f>IF(A37="","",SUMIF(Eingangsbuch!$E$7:$E$506,A37,Eingangsbuch!$K$7:$K$506))</f>
        <v/>
      </c>
      <c r="J37" s="14">
        <f>IF(A37="","",SUMIF(Eingangsbuch!$E$7:$E$506,A37,Eingangsbuch!$T$7:$T$506))</f>
        <v/>
      </c>
    </row>
    <row r="38">
      <c r="A38" s="11" t="n"/>
      <c r="B38" s="23" t="n"/>
      <c r="C38" s="24" t="n"/>
      <c r="D38" s="23" t="n"/>
      <c r="E38" s="11" t="n"/>
      <c r="F38" s="11" t="n"/>
      <c r="G38" s="11" t="n"/>
      <c r="H38" s="25">
        <f>IF(A38="","",COUNTIF(Eingangsbuch!$E$7:$E$506,A38))</f>
        <v/>
      </c>
      <c r="I38" s="14">
        <f>IF(A38="","",SUMIF(Eingangsbuch!$E$7:$E$506,A38,Eingangsbuch!$K$7:$K$506))</f>
        <v/>
      </c>
      <c r="J38" s="14">
        <f>IF(A38="","",SUMIF(Eingangsbuch!$E$7:$E$506,A38,Eingangsbuch!$T$7:$T$506))</f>
        <v/>
      </c>
    </row>
    <row r="39">
      <c r="A39" s="11" t="n"/>
      <c r="B39" s="23" t="n"/>
      <c r="C39" s="24" t="n"/>
      <c r="D39" s="23" t="n"/>
      <c r="E39" s="11" t="n"/>
      <c r="F39" s="11" t="n"/>
      <c r="G39" s="11" t="n"/>
      <c r="H39" s="25">
        <f>IF(A39="","",COUNTIF(Eingangsbuch!$E$7:$E$506,A39))</f>
        <v/>
      </c>
      <c r="I39" s="14">
        <f>IF(A39="","",SUMIF(Eingangsbuch!$E$7:$E$506,A39,Eingangsbuch!$K$7:$K$506))</f>
        <v/>
      </c>
      <c r="J39" s="14">
        <f>IF(A39="","",SUMIF(Eingangsbuch!$E$7:$E$506,A39,Eingangsbuch!$T$7:$T$506))</f>
        <v/>
      </c>
    </row>
    <row r="40">
      <c r="A40" s="11" t="n"/>
      <c r="B40" s="23" t="n"/>
      <c r="C40" s="24" t="n"/>
      <c r="D40" s="23" t="n"/>
      <c r="E40" s="11" t="n"/>
      <c r="F40" s="11" t="n"/>
      <c r="G40" s="11" t="n"/>
      <c r="H40" s="25">
        <f>IF(A40="","",COUNTIF(Eingangsbuch!$E$7:$E$506,A40))</f>
        <v/>
      </c>
      <c r="I40" s="14">
        <f>IF(A40="","",SUMIF(Eingangsbuch!$E$7:$E$506,A40,Eingangsbuch!$K$7:$K$506))</f>
        <v/>
      </c>
      <c r="J40" s="14">
        <f>IF(A40="","",SUMIF(Eingangsbuch!$E$7:$E$506,A40,Eingangsbuch!$T$7:$T$506))</f>
        <v/>
      </c>
    </row>
    <row r="41">
      <c r="A41" s="11" t="n"/>
      <c r="B41" s="23" t="n"/>
      <c r="C41" s="24" t="n"/>
      <c r="D41" s="23" t="n"/>
      <c r="E41" s="11" t="n"/>
      <c r="F41" s="11" t="n"/>
      <c r="G41" s="11" t="n"/>
      <c r="H41" s="25">
        <f>IF(A41="","",COUNTIF(Eingangsbuch!$E$7:$E$506,A41))</f>
        <v/>
      </c>
      <c r="I41" s="14">
        <f>IF(A41="","",SUMIF(Eingangsbuch!$E$7:$E$506,A41,Eingangsbuch!$K$7:$K$506))</f>
        <v/>
      </c>
      <c r="J41" s="14">
        <f>IF(A41="","",SUMIF(Eingangsbuch!$E$7:$E$506,A41,Eingangsbuch!$T$7:$T$506))</f>
        <v/>
      </c>
    </row>
    <row r="42">
      <c r="A42" s="11" t="n"/>
      <c r="B42" s="23" t="n"/>
      <c r="C42" s="24" t="n"/>
      <c r="D42" s="23" t="n"/>
      <c r="E42" s="11" t="n"/>
      <c r="F42" s="11" t="n"/>
      <c r="G42" s="11" t="n"/>
      <c r="H42" s="25">
        <f>IF(A42="","",COUNTIF(Eingangsbuch!$E$7:$E$506,A42))</f>
        <v/>
      </c>
      <c r="I42" s="14">
        <f>IF(A42="","",SUMIF(Eingangsbuch!$E$7:$E$506,A42,Eingangsbuch!$K$7:$K$506))</f>
        <v/>
      </c>
      <c r="J42" s="14">
        <f>IF(A42="","",SUMIF(Eingangsbuch!$E$7:$E$506,A42,Eingangsbuch!$T$7:$T$506))</f>
        <v/>
      </c>
    </row>
    <row r="43">
      <c r="A43" s="11" t="n"/>
      <c r="B43" s="23" t="n"/>
      <c r="C43" s="24" t="n"/>
      <c r="D43" s="23" t="n"/>
      <c r="E43" s="11" t="n"/>
      <c r="F43" s="11" t="n"/>
      <c r="G43" s="11" t="n"/>
      <c r="H43" s="25">
        <f>IF(A43="","",COUNTIF(Eingangsbuch!$E$7:$E$506,A43))</f>
        <v/>
      </c>
      <c r="I43" s="14">
        <f>IF(A43="","",SUMIF(Eingangsbuch!$E$7:$E$506,A43,Eingangsbuch!$K$7:$K$506))</f>
        <v/>
      </c>
      <c r="J43" s="14">
        <f>IF(A43="","",SUMIF(Eingangsbuch!$E$7:$E$506,A43,Eingangsbuch!$T$7:$T$506))</f>
        <v/>
      </c>
    </row>
    <row r="44">
      <c r="A44" s="11" t="n"/>
      <c r="B44" s="23" t="n"/>
      <c r="C44" s="24" t="n"/>
      <c r="D44" s="23" t="n"/>
      <c r="E44" s="11" t="n"/>
      <c r="F44" s="11" t="n"/>
      <c r="G44" s="11" t="n"/>
      <c r="H44" s="25">
        <f>IF(A44="","",COUNTIF(Eingangsbuch!$E$7:$E$506,A44))</f>
        <v/>
      </c>
      <c r="I44" s="14">
        <f>IF(A44="","",SUMIF(Eingangsbuch!$E$7:$E$506,A44,Eingangsbuch!$K$7:$K$506))</f>
        <v/>
      </c>
      <c r="J44" s="14">
        <f>IF(A44="","",SUMIF(Eingangsbuch!$E$7:$E$506,A44,Eingangsbuch!$T$7:$T$506))</f>
        <v/>
      </c>
    </row>
    <row r="45">
      <c r="A45" s="11" t="n"/>
      <c r="B45" s="23" t="n"/>
      <c r="C45" s="24" t="n"/>
      <c r="D45" s="23" t="n"/>
      <c r="E45" s="11" t="n"/>
      <c r="F45" s="11" t="n"/>
      <c r="G45" s="11" t="n"/>
      <c r="H45" s="25">
        <f>IF(A45="","",COUNTIF(Eingangsbuch!$E$7:$E$506,A45))</f>
        <v/>
      </c>
      <c r="I45" s="14">
        <f>IF(A45="","",SUMIF(Eingangsbuch!$E$7:$E$506,A45,Eingangsbuch!$K$7:$K$506))</f>
        <v/>
      </c>
      <c r="J45" s="14">
        <f>IF(A45="","",SUMIF(Eingangsbuch!$E$7:$E$506,A45,Eingangsbuch!$T$7:$T$506))</f>
        <v/>
      </c>
    </row>
    <row r="46">
      <c r="A46" s="11" t="n"/>
      <c r="B46" s="23" t="n"/>
      <c r="C46" s="24" t="n"/>
      <c r="D46" s="23" t="n"/>
      <c r="E46" s="11" t="n"/>
      <c r="F46" s="11" t="n"/>
      <c r="G46" s="11" t="n"/>
      <c r="H46" s="25">
        <f>IF(A46="","",COUNTIF(Eingangsbuch!$E$7:$E$506,A46))</f>
        <v/>
      </c>
      <c r="I46" s="14">
        <f>IF(A46="","",SUMIF(Eingangsbuch!$E$7:$E$506,A46,Eingangsbuch!$K$7:$K$506))</f>
        <v/>
      </c>
      <c r="J46" s="14">
        <f>IF(A46="","",SUMIF(Eingangsbuch!$E$7:$E$506,A46,Eingangsbuch!$T$7:$T$506))</f>
        <v/>
      </c>
    </row>
    <row r="47">
      <c r="A47" s="11" t="n"/>
      <c r="B47" s="23" t="n"/>
      <c r="C47" s="24" t="n"/>
      <c r="D47" s="23" t="n"/>
      <c r="E47" s="11" t="n"/>
      <c r="F47" s="11" t="n"/>
      <c r="G47" s="11" t="n"/>
      <c r="H47" s="25">
        <f>IF(A47="","",COUNTIF(Eingangsbuch!$E$7:$E$506,A47))</f>
        <v/>
      </c>
      <c r="I47" s="14">
        <f>IF(A47="","",SUMIF(Eingangsbuch!$E$7:$E$506,A47,Eingangsbuch!$K$7:$K$506))</f>
        <v/>
      </c>
      <c r="J47" s="14">
        <f>IF(A47="","",SUMIF(Eingangsbuch!$E$7:$E$506,A47,Eingangsbuch!$T$7:$T$506))</f>
        <v/>
      </c>
    </row>
    <row r="48">
      <c r="A48" s="11" t="n"/>
      <c r="B48" s="23" t="n"/>
      <c r="C48" s="24" t="n"/>
      <c r="D48" s="23" t="n"/>
      <c r="E48" s="11" t="n"/>
      <c r="F48" s="11" t="n"/>
      <c r="G48" s="11" t="n"/>
      <c r="H48" s="25">
        <f>IF(A48="","",COUNTIF(Eingangsbuch!$E$7:$E$506,A48))</f>
        <v/>
      </c>
      <c r="I48" s="14">
        <f>IF(A48="","",SUMIF(Eingangsbuch!$E$7:$E$506,A48,Eingangsbuch!$K$7:$K$506))</f>
        <v/>
      </c>
      <c r="J48" s="14">
        <f>IF(A48="","",SUMIF(Eingangsbuch!$E$7:$E$506,A48,Eingangsbuch!$T$7:$T$506))</f>
        <v/>
      </c>
    </row>
    <row r="49">
      <c r="A49" s="11" t="n"/>
      <c r="B49" s="23" t="n"/>
      <c r="C49" s="24" t="n"/>
      <c r="D49" s="23" t="n"/>
      <c r="E49" s="11" t="n"/>
      <c r="F49" s="11" t="n"/>
      <c r="G49" s="11" t="n"/>
      <c r="H49" s="25">
        <f>IF(A49="","",COUNTIF(Eingangsbuch!$E$7:$E$506,A49))</f>
        <v/>
      </c>
      <c r="I49" s="14">
        <f>IF(A49="","",SUMIF(Eingangsbuch!$E$7:$E$506,A49,Eingangsbuch!$K$7:$K$506))</f>
        <v/>
      </c>
      <c r="J49" s="14">
        <f>IF(A49="","",SUMIF(Eingangsbuch!$E$7:$E$506,A49,Eingangsbuch!$T$7:$T$506))</f>
        <v/>
      </c>
    </row>
    <row r="50">
      <c r="A50" s="11" t="n"/>
      <c r="B50" s="23" t="n"/>
      <c r="C50" s="24" t="n"/>
      <c r="D50" s="23" t="n"/>
      <c r="E50" s="11" t="n"/>
      <c r="F50" s="11" t="n"/>
      <c r="G50" s="11" t="n"/>
      <c r="H50" s="25">
        <f>IF(A50="","",COUNTIF(Eingangsbuch!$E$7:$E$506,A50))</f>
        <v/>
      </c>
      <c r="I50" s="14">
        <f>IF(A50="","",SUMIF(Eingangsbuch!$E$7:$E$506,A50,Eingangsbuch!$K$7:$K$506))</f>
        <v/>
      </c>
      <c r="J50" s="14">
        <f>IF(A50="","",SUMIF(Eingangsbuch!$E$7:$E$506,A50,Eingangsbuch!$T$7:$T$506))</f>
        <v/>
      </c>
    </row>
    <row r="51">
      <c r="A51" s="11" t="n"/>
      <c r="B51" s="23" t="n"/>
      <c r="C51" s="24" t="n"/>
      <c r="D51" s="23" t="n"/>
      <c r="E51" s="11" t="n"/>
      <c r="F51" s="11" t="n"/>
      <c r="G51" s="11" t="n"/>
      <c r="H51" s="25">
        <f>IF(A51="","",COUNTIF(Eingangsbuch!$E$7:$E$506,A51))</f>
        <v/>
      </c>
      <c r="I51" s="14">
        <f>IF(A51="","",SUMIF(Eingangsbuch!$E$7:$E$506,A51,Eingangsbuch!$K$7:$K$506))</f>
        <v/>
      </c>
      <c r="J51" s="14">
        <f>IF(A51="","",SUMIF(Eingangsbuch!$E$7:$E$506,A51,Eingangsbuch!$T$7:$T$506))</f>
        <v/>
      </c>
    </row>
    <row r="52">
      <c r="A52" s="11" t="n"/>
      <c r="B52" s="23" t="n"/>
      <c r="C52" s="24" t="n"/>
      <c r="D52" s="23" t="n"/>
      <c r="E52" s="11" t="n"/>
      <c r="F52" s="11" t="n"/>
      <c r="G52" s="11" t="n"/>
      <c r="H52" s="25">
        <f>IF(A52="","",COUNTIF(Eingangsbuch!$E$7:$E$506,A52))</f>
        <v/>
      </c>
      <c r="I52" s="14">
        <f>IF(A52="","",SUMIF(Eingangsbuch!$E$7:$E$506,A52,Eingangsbuch!$K$7:$K$506))</f>
        <v/>
      </c>
      <c r="J52" s="14">
        <f>IF(A52="","",SUMIF(Eingangsbuch!$E$7:$E$506,A52,Eingangsbuch!$T$7:$T$506))</f>
        <v/>
      </c>
    </row>
    <row r="53">
      <c r="A53" s="11" t="n"/>
      <c r="B53" s="23" t="n"/>
      <c r="C53" s="24" t="n"/>
      <c r="D53" s="23" t="n"/>
      <c r="E53" s="11" t="n"/>
      <c r="F53" s="11" t="n"/>
      <c r="G53" s="11" t="n"/>
      <c r="H53" s="25">
        <f>IF(A53="","",COUNTIF(Eingangsbuch!$E$7:$E$506,A53))</f>
        <v/>
      </c>
      <c r="I53" s="14">
        <f>IF(A53="","",SUMIF(Eingangsbuch!$E$7:$E$506,A53,Eingangsbuch!$K$7:$K$506))</f>
        <v/>
      </c>
      <c r="J53" s="14">
        <f>IF(A53="","",SUMIF(Eingangsbuch!$E$7:$E$506,A53,Eingangsbuch!$T$7:$T$506))</f>
        <v/>
      </c>
    </row>
    <row r="54">
      <c r="A54" s="11" t="n"/>
      <c r="B54" s="23" t="n"/>
      <c r="C54" s="24" t="n"/>
      <c r="D54" s="23" t="n"/>
      <c r="E54" s="11" t="n"/>
      <c r="F54" s="11" t="n"/>
      <c r="G54" s="11" t="n"/>
      <c r="H54" s="25">
        <f>IF(A54="","",COUNTIF(Eingangsbuch!$E$7:$E$506,A54))</f>
        <v/>
      </c>
      <c r="I54" s="14">
        <f>IF(A54="","",SUMIF(Eingangsbuch!$E$7:$E$506,A54,Eingangsbuch!$K$7:$K$506))</f>
        <v/>
      </c>
      <c r="J54" s="14">
        <f>IF(A54="","",SUMIF(Eingangsbuch!$E$7:$E$506,A54,Eingangsbuch!$T$7:$T$506))</f>
        <v/>
      </c>
    </row>
    <row r="55">
      <c r="A55" s="11" t="n"/>
      <c r="B55" s="23" t="n"/>
      <c r="C55" s="24" t="n"/>
      <c r="D55" s="23" t="n"/>
      <c r="E55" s="11" t="n"/>
      <c r="F55" s="11" t="n"/>
      <c r="G55" s="11" t="n"/>
      <c r="H55" s="25">
        <f>IF(A55="","",COUNTIF(Eingangsbuch!$E$7:$E$506,A55))</f>
        <v/>
      </c>
      <c r="I55" s="14">
        <f>IF(A55="","",SUMIF(Eingangsbuch!$E$7:$E$506,A55,Eingangsbuch!$K$7:$K$506))</f>
        <v/>
      </c>
      <c r="J55" s="14">
        <f>IF(A55="","",SUMIF(Eingangsbuch!$E$7:$E$506,A55,Eingangsbuch!$T$7:$T$506))</f>
        <v/>
      </c>
    </row>
    <row r="56">
      <c r="A56" s="11" t="n"/>
      <c r="B56" s="23" t="n"/>
      <c r="C56" s="24" t="n"/>
      <c r="D56" s="23" t="n"/>
      <c r="E56" s="11" t="n"/>
      <c r="F56" s="11" t="n"/>
      <c r="G56" s="11" t="n"/>
      <c r="H56" s="25">
        <f>IF(A56="","",COUNTIF(Eingangsbuch!$E$7:$E$506,A56))</f>
        <v/>
      </c>
      <c r="I56" s="14">
        <f>IF(A56="","",SUMIF(Eingangsbuch!$E$7:$E$506,A56,Eingangsbuch!$K$7:$K$506))</f>
        <v/>
      </c>
      <c r="J56" s="14">
        <f>IF(A56="","",SUMIF(Eingangsbuch!$E$7:$E$506,A56,Eingangsbuch!$T$7:$T$506))</f>
        <v/>
      </c>
    </row>
    <row r="57">
      <c r="A57" s="11" t="n"/>
      <c r="B57" s="23" t="n"/>
      <c r="C57" s="24" t="n"/>
      <c r="D57" s="23" t="n"/>
      <c r="E57" s="11" t="n"/>
      <c r="F57" s="11" t="n"/>
      <c r="G57" s="11" t="n"/>
      <c r="H57" s="25">
        <f>IF(A57="","",COUNTIF(Eingangsbuch!$E$7:$E$506,A57))</f>
        <v/>
      </c>
      <c r="I57" s="14">
        <f>IF(A57="","",SUMIF(Eingangsbuch!$E$7:$E$506,A57,Eingangsbuch!$K$7:$K$506))</f>
        <v/>
      </c>
      <c r="J57" s="14">
        <f>IF(A57="","",SUMIF(Eingangsbuch!$E$7:$E$506,A57,Eingangsbuch!$T$7:$T$506))</f>
        <v/>
      </c>
    </row>
    <row r="58">
      <c r="A58" s="11" t="n"/>
      <c r="B58" s="23" t="n"/>
      <c r="C58" s="24" t="n"/>
      <c r="D58" s="23" t="n"/>
      <c r="E58" s="11" t="n"/>
      <c r="F58" s="11" t="n"/>
      <c r="G58" s="11" t="n"/>
      <c r="H58" s="25">
        <f>IF(A58="","",COUNTIF(Eingangsbuch!$E$7:$E$506,A58))</f>
        <v/>
      </c>
      <c r="I58" s="14">
        <f>IF(A58="","",SUMIF(Eingangsbuch!$E$7:$E$506,A58,Eingangsbuch!$K$7:$K$506))</f>
        <v/>
      </c>
      <c r="J58" s="14">
        <f>IF(A58="","",SUMIF(Eingangsbuch!$E$7:$E$506,A58,Eingangsbuch!$T$7:$T$506))</f>
        <v/>
      </c>
    </row>
    <row r="59">
      <c r="A59" s="11" t="n"/>
      <c r="B59" s="23" t="n"/>
      <c r="C59" s="24" t="n"/>
      <c r="D59" s="23" t="n"/>
      <c r="E59" s="11" t="n"/>
      <c r="F59" s="11" t="n"/>
      <c r="G59" s="11" t="n"/>
      <c r="H59" s="25">
        <f>IF(A59="","",COUNTIF(Eingangsbuch!$E$7:$E$506,A59))</f>
        <v/>
      </c>
      <c r="I59" s="14">
        <f>IF(A59="","",SUMIF(Eingangsbuch!$E$7:$E$506,A59,Eingangsbuch!$K$7:$K$506))</f>
        <v/>
      </c>
      <c r="J59" s="14">
        <f>IF(A59="","",SUMIF(Eingangsbuch!$E$7:$E$506,A59,Eingangsbuch!$T$7:$T$506))</f>
        <v/>
      </c>
    </row>
    <row r="60">
      <c r="A60" s="11" t="n"/>
      <c r="B60" s="23" t="n"/>
      <c r="C60" s="24" t="n"/>
      <c r="D60" s="23" t="n"/>
      <c r="E60" s="11" t="n"/>
      <c r="F60" s="11" t="n"/>
      <c r="G60" s="11" t="n"/>
      <c r="H60" s="25">
        <f>IF(A60="","",COUNTIF(Eingangsbuch!$E$7:$E$506,A60))</f>
        <v/>
      </c>
      <c r="I60" s="14">
        <f>IF(A60="","",SUMIF(Eingangsbuch!$E$7:$E$506,A60,Eingangsbuch!$K$7:$K$506))</f>
        <v/>
      </c>
      <c r="J60" s="14">
        <f>IF(A60="","",SUMIF(Eingangsbuch!$E$7:$E$506,A60,Eingangsbuch!$T$7:$T$506))</f>
        <v/>
      </c>
    </row>
    <row r="61">
      <c r="A61" s="11" t="n"/>
      <c r="B61" s="23" t="n"/>
      <c r="C61" s="24" t="n"/>
      <c r="D61" s="23" t="n"/>
      <c r="E61" s="11" t="n"/>
      <c r="F61" s="11" t="n"/>
      <c r="G61" s="11" t="n"/>
      <c r="H61" s="25">
        <f>IF(A61="","",COUNTIF(Eingangsbuch!$E$7:$E$506,A61))</f>
        <v/>
      </c>
      <c r="I61" s="14">
        <f>IF(A61="","",SUMIF(Eingangsbuch!$E$7:$E$506,A61,Eingangsbuch!$K$7:$K$506))</f>
        <v/>
      </c>
      <c r="J61" s="14">
        <f>IF(A61="","",SUMIF(Eingangsbuch!$E$7:$E$506,A61,Eingangsbuch!$T$7:$T$506))</f>
        <v/>
      </c>
    </row>
    <row r="62">
      <c r="A62" s="11" t="n"/>
      <c r="B62" s="23" t="n"/>
      <c r="C62" s="24" t="n"/>
      <c r="D62" s="23" t="n"/>
      <c r="E62" s="11" t="n"/>
      <c r="F62" s="11" t="n"/>
      <c r="G62" s="11" t="n"/>
      <c r="H62" s="25">
        <f>IF(A62="","",COUNTIF(Eingangsbuch!$E$7:$E$506,A62))</f>
        <v/>
      </c>
      <c r="I62" s="14">
        <f>IF(A62="","",SUMIF(Eingangsbuch!$E$7:$E$506,A62,Eingangsbuch!$K$7:$K$506))</f>
        <v/>
      </c>
      <c r="J62" s="14">
        <f>IF(A62="","",SUMIF(Eingangsbuch!$E$7:$E$506,A62,Eingangsbuch!$T$7:$T$506))</f>
        <v/>
      </c>
    </row>
    <row r="63">
      <c r="A63" s="11" t="n"/>
      <c r="B63" s="23" t="n"/>
      <c r="C63" s="24" t="n"/>
      <c r="D63" s="23" t="n"/>
      <c r="E63" s="11" t="n"/>
      <c r="F63" s="11" t="n"/>
      <c r="G63" s="11" t="n"/>
      <c r="H63" s="25">
        <f>IF(A63="","",COUNTIF(Eingangsbuch!$E$7:$E$506,A63))</f>
        <v/>
      </c>
      <c r="I63" s="14">
        <f>IF(A63="","",SUMIF(Eingangsbuch!$E$7:$E$506,A63,Eingangsbuch!$K$7:$K$506))</f>
        <v/>
      </c>
      <c r="J63" s="14">
        <f>IF(A63="","",SUMIF(Eingangsbuch!$E$7:$E$506,A63,Eingangsbuch!$T$7:$T$506))</f>
        <v/>
      </c>
    </row>
    <row r="64">
      <c r="A64" s="11" t="n"/>
      <c r="B64" s="23" t="n"/>
      <c r="C64" s="24" t="n"/>
      <c r="D64" s="23" t="n"/>
      <c r="E64" s="11" t="n"/>
      <c r="F64" s="11" t="n"/>
      <c r="G64" s="11" t="n"/>
      <c r="H64" s="25">
        <f>IF(A64="","",COUNTIF(Eingangsbuch!$E$7:$E$506,A64))</f>
        <v/>
      </c>
      <c r="I64" s="14">
        <f>IF(A64="","",SUMIF(Eingangsbuch!$E$7:$E$506,A64,Eingangsbuch!$K$7:$K$506))</f>
        <v/>
      </c>
      <c r="J64" s="14">
        <f>IF(A64="","",SUMIF(Eingangsbuch!$E$7:$E$506,A64,Eingangsbuch!$T$7:$T$506))</f>
        <v/>
      </c>
    </row>
    <row r="65">
      <c r="A65" s="11" t="n"/>
      <c r="B65" s="23" t="n"/>
      <c r="C65" s="24" t="n"/>
      <c r="D65" s="23" t="n"/>
      <c r="E65" s="11" t="n"/>
      <c r="F65" s="11" t="n"/>
      <c r="G65" s="11" t="n"/>
      <c r="H65" s="25">
        <f>IF(A65="","",COUNTIF(Eingangsbuch!$E$7:$E$506,A65))</f>
        <v/>
      </c>
      <c r="I65" s="14">
        <f>IF(A65="","",SUMIF(Eingangsbuch!$E$7:$E$506,A65,Eingangsbuch!$K$7:$K$506))</f>
        <v/>
      </c>
      <c r="J65" s="14">
        <f>IF(A65="","",SUMIF(Eingangsbuch!$E$7:$E$506,A65,Eingangsbuch!$T$7:$T$506))</f>
        <v/>
      </c>
    </row>
    <row r="66">
      <c r="A66" s="11" t="n"/>
      <c r="B66" s="23" t="n"/>
      <c r="C66" s="24" t="n"/>
      <c r="D66" s="23" t="n"/>
      <c r="E66" s="11" t="n"/>
      <c r="F66" s="11" t="n"/>
      <c r="G66" s="11" t="n"/>
      <c r="H66" s="25">
        <f>IF(A66="","",COUNTIF(Eingangsbuch!$E$7:$E$506,A66))</f>
        <v/>
      </c>
      <c r="I66" s="14">
        <f>IF(A66="","",SUMIF(Eingangsbuch!$E$7:$E$506,A66,Eingangsbuch!$K$7:$K$506))</f>
        <v/>
      </c>
      <c r="J66" s="14">
        <f>IF(A66="","",SUMIF(Eingangsbuch!$E$7:$E$506,A66,Eingangsbuch!$T$7:$T$506))</f>
        <v/>
      </c>
    </row>
    <row r="67">
      <c r="A67" s="11" t="n"/>
      <c r="B67" s="23" t="n"/>
      <c r="C67" s="24" t="n"/>
      <c r="D67" s="23" t="n"/>
      <c r="E67" s="11" t="n"/>
      <c r="F67" s="11" t="n"/>
      <c r="G67" s="11" t="n"/>
      <c r="H67" s="25">
        <f>IF(A67="","",COUNTIF(Eingangsbuch!$E$7:$E$506,A67))</f>
        <v/>
      </c>
      <c r="I67" s="14">
        <f>IF(A67="","",SUMIF(Eingangsbuch!$E$7:$E$506,A67,Eingangsbuch!$K$7:$K$506))</f>
        <v/>
      </c>
      <c r="J67" s="14">
        <f>IF(A67="","",SUMIF(Eingangsbuch!$E$7:$E$506,A67,Eingangsbuch!$T$7:$T$506))</f>
        <v/>
      </c>
    </row>
    <row r="68">
      <c r="A68" s="11" t="n"/>
      <c r="B68" s="23" t="n"/>
      <c r="C68" s="24" t="n"/>
      <c r="D68" s="23" t="n"/>
      <c r="E68" s="11" t="n"/>
      <c r="F68" s="11" t="n"/>
      <c r="G68" s="11" t="n"/>
      <c r="H68" s="25">
        <f>IF(A68="","",COUNTIF(Eingangsbuch!$E$7:$E$506,A68))</f>
        <v/>
      </c>
      <c r="I68" s="14">
        <f>IF(A68="","",SUMIF(Eingangsbuch!$E$7:$E$506,A68,Eingangsbuch!$K$7:$K$506))</f>
        <v/>
      </c>
      <c r="J68" s="14">
        <f>IF(A68="","",SUMIF(Eingangsbuch!$E$7:$E$506,A68,Eingangsbuch!$T$7:$T$506))</f>
        <v/>
      </c>
    </row>
    <row r="69">
      <c r="A69" s="11" t="n"/>
      <c r="B69" s="23" t="n"/>
      <c r="C69" s="24" t="n"/>
      <c r="D69" s="23" t="n"/>
      <c r="E69" s="11" t="n"/>
      <c r="F69" s="11" t="n"/>
      <c r="G69" s="11" t="n"/>
      <c r="H69" s="25">
        <f>IF(A69="","",COUNTIF(Eingangsbuch!$E$7:$E$506,A69))</f>
        <v/>
      </c>
      <c r="I69" s="14">
        <f>IF(A69="","",SUMIF(Eingangsbuch!$E$7:$E$506,A69,Eingangsbuch!$K$7:$K$506))</f>
        <v/>
      </c>
      <c r="J69" s="14">
        <f>IF(A69="","",SUMIF(Eingangsbuch!$E$7:$E$506,A69,Eingangsbuch!$T$7:$T$506))</f>
        <v/>
      </c>
    </row>
    <row r="70">
      <c r="A70" s="11" t="n"/>
      <c r="B70" s="23" t="n"/>
      <c r="C70" s="24" t="n"/>
      <c r="D70" s="23" t="n"/>
      <c r="E70" s="11" t="n"/>
      <c r="F70" s="11" t="n"/>
      <c r="G70" s="11" t="n"/>
      <c r="H70" s="25">
        <f>IF(A70="","",COUNTIF(Eingangsbuch!$E$7:$E$506,A70))</f>
        <v/>
      </c>
      <c r="I70" s="14">
        <f>IF(A70="","",SUMIF(Eingangsbuch!$E$7:$E$506,A70,Eingangsbuch!$K$7:$K$506))</f>
        <v/>
      </c>
      <c r="J70" s="14">
        <f>IF(A70="","",SUMIF(Eingangsbuch!$E$7:$E$506,A70,Eingangsbuch!$T$7:$T$506))</f>
        <v/>
      </c>
    </row>
    <row r="71">
      <c r="A71" s="11" t="n"/>
      <c r="B71" s="23" t="n"/>
      <c r="C71" s="24" t="n"/>
      <c r="D71" s="23" t="n"/>
      <c r="E71" s="11" t="n"/>
      <c r="F71" s="11" t="n"/>
      <c r="G71" s="11" t="n"/>
      <c r="H71" s="25">
        <f>IF(A71="","",COUNTIF(Eingangsbuch!$E$7:$E$506,A71))</f>
        <v/>
      </c>
      <c r="I71" s="14">
        <f>IF(A71="","",SUMIF(Eingangsbuch!$E$7:$E$506,A71,Eingangsbuch!$K$7:$K$506))</f>
        <v/>
      </c>
      <c r="J71" s="14">
        <f>IF(A71="","",SUMIF(Eingangsbuch!$E$7:$E$506,A71,Eingangsbuch!$T$7:$T$506))</f>
        <v/>
      </c>
    </row>
    <row r="72">
      <c r="A72" s="11" t="n"/>
      <c r="B72" s="23" t="n"/>
      <c r="C72" s="24" t="n"/>
      <c r="D72" s="23" t="n"/>
      <c r="E72" s="11" t="n"/>
      <c r="F72" s="11" t="n"/>
      <c r="G72" s="11" t="n"/>
      <c r="H72" s="25">
        <f>IF(A72="","",COUNTIF(Eingangsbuch!$E$7:$E$506,A72))</f>
        <v/>
      </c>
      <c r="I72" s="14">
        <f>IF(A72="","",SUMIF(Eingangsbuch!$E$7:$E$506,A72,Eingangsbuch!$K$7:$K$506))</f>
        <v/>
      </c>
      <c r="J72" s="14">
        <f>IF(A72="","",SUMIF(Eingangsbuch!$E$7:$E$506,A72,Eingangsbuch!$T$7:$T$506))</f>
        <v/>
      </c>
    </row>
    <row r="73">
      <c r="A73" s="11" t="n"/>
      <c r="B73" s="23" t="n"/>
      <c r="C73" s="24" t="n"/>
      <c r="D73" s="23" t="n"/>
      <c r="E73" s="11" t="n"/>
      <c r="F73" s="11" t="n"/>
      <c r="G73" s="11" t="n"/>
      <c r="H73" s="25">
        <f>IF(A73="","",COUNTIF(Eingangsbuch!$E$7:$E$506,A73))</f>
        <v/>
      </c>
      <c r="I73" s="14">
        <f>IF(A73="","",SUMIF(Eingangsbuch!$E$7:$E$506,A73,Eingangsbuch!$K$7:$K$506))</f>
        <v/>
      </c>
      <c r="J73" s="14">
        <f>IF(A73="","",SUMIF(Eingangsbuch!$E$7:$E$506,A73,Eingangsbuch!$T$7:$T$506))</f>
        <v/>
      </c>
    </row>
    <row r="74">
      <c r="A74" s="11" t="n"/>
      <c r="B74" s="23" t="n"/>
      <c r="C74" s="24" t="n"/>
      <c r="D74" s="23" t="n"/>
      <c r="E74" s="11" t="n"/>
      <c r="F74" s="11" t="n"/>
      <c r="G74" s="11" t="n"/>
      <c r="H74" s="25">
        <f>IF(A74="","",COUNTIF(Eingangsbuch!$E$7:$E$506,A74))</f>
        <v/>
      </c>
      <c r="I74" s="14">
        <f>IF(A74="","",SUMIF(Eingangsbuch!$E$7:$E$506,A74,Eingangsbuch!$K$7:$K$506))</f>
        <v/>
      </c>
      <c r="J74" s="14">
        <f>IF(A74="","",SUMIF(Eingangsbuch!$E$7:$E$506,A74,Eingangsbuch!$T$7:$T$506))</f>
        <v/>
      </c>
    </row>
    <row r="75">
      <c r="A75" s="11" t="n"/>
      <c r="B75" s="23" t="n"/>
      <c r="C75" s="24" t="n"/>
      <c r="D75" s="23" t="n"/>
      <c r="E75" s="11" t="n"/>
      <c r="F75" s="11" t="n"/>
      <c r="G75" s="11" t="n"/>
      <c r="H75" s="25">
        <f>IF(A75="","",COUNTIF(Eingangsbuch!$E$7:$E$506,A75))</f>
        <v/>
      </c>
      <c r="I75" s="14">
        <f>IF(A75="","",SUMIF(Eingangsbuch!$E$7:$E$506,A75,Eingangsbuch!$K$7:$K$506))</f>
        <v/>
      </c>
      <c r="J75" s="14">
        <f>IF(A75="","",SUMIF(Eingangsbuch!$E$7:$E$506,A75,Eingangsbuch!$T$7:$T$506))</f>
        <v/>
      </c>
    </row>
    <row r="76">
      <c r="A76" s="11" t="n"/>
      <c r="B76" s="23" t="n"/>
      <c r="C76" s="24" t="n"/>
      <c r="D76" s="23" t="n"/>
      <c r="E76" s="11" t="n"/>
      <c r="F76" s="11" t="n"/>
      <c r="G76" s="11" t="n"/>
      <c r="H76" s="25">
        <f>IF(A76="","",COUNTIF(Eingangsbuch!$E$7:$E$506,A76))</f>
        <v/>
      </c>
      <c r="I76" s="14">
        <f>IF(A76="","",SUMIF(Eingangsbuch!$E$7:$E$506,A76,Eingangsbuch!$K$7:$K$506))</f>
        <v/>
      </c>
      <c r="J76" s="14">
        <f>IF(A76="","",SUMIF(Eingangsbuch!$E$7:$E$506,A76,Eingangsbuch!$T$7:$T$506))</f>
        <v/>
      </c>
    </row>
    <row r="77">
      <c r="A77" s="11" t="n"/>
      <c r="B77" s="23" t="n"/>
      <c r="C77" s="24" t="n"/>
      <c r="D77" s="23" t="n"/>
      <c r="E77" s="11" t="n"/>
      <c r="F77" s="11" t="n"/>
      <c r="G77" s="11" t="n"/>
      <c r="H77" s="25">
        <f>IF(A77="","",COUNTIF(Eingangsbuch!$E$7:$E$506,A77))</f>
        <v/>
      </c>
      <c r="I77" s="14">
        <f>IF(A77="","",SUMIF(Eingangsbuch!$E$7:$E$506,A77,Eingangsbuch!$K$7:$K$506))</f>
        <v/>
      </c>
      <c r="J77" s="14">
        <f>IF(A77="","",SUMIF(Eingangsbuch!$E$7:$E$506,A77,Eingangsbuch!$T$7:$T$506))</f>
        <v/>
      </c>
    </row>
    <row r="78">
      <c r="A78" s="11" t="n"/>
      <c r="B78" s="23" t="n"/>
      <c r="C78" s="24" t="n"/>
      <c r="D78" s="23" t="n"/>
      <c r="E78" s="11" t="n"/>
      <c r="F78" s="11" t="n"/>
      <c r="G78" s="11" t="n"/>
      <c r="H78" s="25">
        <f>IF(A78="","",COUNTIF(Eingangsbuch!$E$7:$E$506,A78))</f>
        <v/>
      </c>
      <c r="I78" s="14">
        <f>IF(A78="","",SUMIF(Eingangsbuch!$E$7:$E$506,A78,Eingangsbuch!$K$7:$K$506))</f>
        <v/>
      </c>
      <c r="J78" s="14">
        <f>IF(A78="","",SUMIF(Eingangsbuch!$E$7:$E$506,A78,Eingangsbuch!$T$7:$T$506))</f>
        <v/>
      </c>
    </row>
    <row r="79">
      <c r="A79" s="11" t="n"/>
      <c r="B79" s="23" t="n"/>
      <c r="C79" s="24" t="n"/>
      <c r="D79" s="23" t="n"/>
      <c r="E79" s="11" t="n"/>
      <c r="F79" s="11" t="n"/>
      <c r="G79" s="11" t="n"/>
      <c r="H79" s="25">
        <f>IF(A79="","",COUNTIF(Eingangsbuch!$E$7:$E$506,A79))</f>
        <v/>
      </c>
      <c r="I79" s="14">
        <f>IF(A79="","",SUMIF(Eingangsbuch!$E$7:$E$506,A79,Eingangsbuch!$K$7:$K$506))</f>
        <v/>
      </c>
      <c r="J79" s="14">
        <f>IF(A79="","",SUMIF(Eingangsbuch!$E$7:$E$506,A79,Eingangsbuch!$T$7:$T$506))</f>
        <v/>
      </c>
    </row>
    <row r="80">
      <c r="A80" s="11" t="n"/>
      <c r="B80" s="23" t="n"/>
      <c r="C80" s="24" t="n"/>
      <c r="D80" s="23" t="n"/>
      <c r="E80" s="11" t="n"/>
      <c r="F80" s="11" t="n"/>
      <c r="G80" s="11" t="n"/>
      <c r="H80" s="25">
        <f>IF(A80="","",COUNTIF(Eingangsbuch!$E$7:$E$506,A80))</f>
        <v/>
      </c>
      <c r="I80" s="14">
        <f>IF(A80="","",SUMIF(Eingangsbuch!$E$7:$E$506,A80,Eingangsbuch!$K$7:$K$506))</f>
        <v/>
      </c>
      <c r="J80" s="14">
        <f>IF(A80="","",SUMIF(Eingangsbuch!$E$7:$E$506,A80,Eingangsbuch!$T$7:$T$506))</f>
        <v/>
      </c>
    </row>
    <row r="81">
      <c r="A81" s="11" t="n"/>
      <c r="B81" s="23" t="n"/>
      <c r="C81" s="24" t="n"/>
      <c r="D81" s="23" t="n"/>
      <c r="E81" s="11" t="n"/>
      <c r="F81" s="11" t="n"/>
      <c r="G81" s="11" t="n"/>
      <c r="H81" s="25">
        <f>IF(A81="","",COUNTIF(Eingangsbuch!$E$7:$E$506,A81))</f>
        <v/>
      </c>
      <c r="I81" s="14">
        <f>IF(A81="","",SUMIF(Eingangsbuch!$E$7:$E$506,A81,Eingangsbuch!$K$7:$K$506))</f>
        <v/>
      </c>
      <c r="J81" s="14">
        <f>IF(A81="","",SUMIF(Eingangsbuch!$E$7:$E$506,A81,Eingangsbuch!$T$7:$T$506))</f>
        <v/>
      </c>
    </row>
    <row r="82">
      <c r="A82" s="11" t="n"/>
      <c r="B82" s="23" t="n"/>
      <c r="C82" s="24" t="n"/>
      <c r="D82" s="23" t="n"/>
      <c r="E82" s="11" t="n"/>
      <c r="F82" s="11" t="n"/>
      <c r="G82" s="11" t="n"/>
      <c r="H82" s="25">
        <f>IF(A82="","",COUNTIF(Eingangsbuch!$E$7:$E$506,A82))</f>
        <v/>
      </c>
      <c r="I82" s="14">
        <f>IF(A82="","",SUMIF(Eingangsbuch!$E$7:$E$506,A82,Eingangsbuch!$K$7:$K$506))</f>
        <v/>
      </c>
      <c r="J82" s="14">
        <f>IF(A82="","",SUMIF(Eingangsbuch!$E$7:$E$506,A82,Eingangsbuch!$T$7:$T$506))</f>
        <v/>
      </c>
    </row>
    <row r="83">
      <c r="A83" s="11" t="n"/>
      <c r="B83" s="23" t="n"/>
      <c r="C83" s="24" t="n"/>
      <c r="D83" s="23" t="n"/>
      <c r="E83" s="11" t="n"/>
      <c r="F83" s="11" t="n"/>
      <c r="G83" s="11" t="n"/>
      <c r="H83" s="25">
        <f>IF(A83="","",COUNTIF(Eingangsbuch!$E$7:$E$506,A83))</f>
        <v/>
      </c>
      <c r="I83" s="14">
        <f>IF(A83="","",SUMIF(Eingangsbuch!$E$7:$E$506,A83,Eingangsbuch!$K$7:$K$506))</f>
        <v/>
      </c>
      <c r="J83" s="14">
        <f>IF(A83="","",SUMIF(Eingangsbuch!$E$7:$E$506,A83,Eingangsbuch!$T$7:$T$506))</f>
        <v/>
      </c>
    </row>
    <row r="84">
      <c r="A84" s="11" t="n"/>
      <c r="B84" s="23" t="n"/>
      <c r="C84" s="24" t="n"/>
      <c r="D84" s="23" t="n"/>
      <c r="E84" s="11" t="n"/>
      <c r="F84" s="11" t="n"/>
      <c r="G84" s="11" t="n"/>
      <c r="H84" s="25">
        <f>IF(A84="","",COUNTIF(Eingangsbuch!$E$7:$E$506,A84))</f>
        <v/>
      </c>
      <c r="I84" s="14">
        <f>IF(A84="","",SUMIF(Eingangsbuch!$E$7:$E$506,A84,Eingangsbuch!$K$7:$K$506))</f>
        <v/>
      </c>
      <c r="J84" s="14">
        <f>IF(A84="","",SUMIF(Eingangsbuch!$E$7:$E$506,A84,Eingangsbuch!$T$7:$T$506))</f>
        <v/>
      </c>
    </row>
    <row r="85">
      <c r="A85" s="11" t="n"/>
      <c r="B85" s="23" t="n"/>
      <c r="C85" s="24" t="n"/>
      <c r="D85" s="23" t="n"/>
      <c r="E85" s="11" t="n"/>
      <c r="F85" s="11" t="n"/>
      <c r="G85" s="11" t="n"/>
      <c r="H85" s="25">
        <f>IF(A85="","",COUNTIF(Eingangsbuch!$E$7:$E$506,A85))</f>
        <v/>
      </c>
      <c r="I85" s="14">
        <f>IF(A85="","",SUMIF(Eingangsbuch!$E$7:$E$506,A85,Eingangsbuch!$K$7:$K$506))</f>
        <v/>
      </c>
      <c r="J85" s="14">
        <f>IF(A85="","",SUMIF(Eingangsbuch!$E$7:$E$506,A85,Eingangsbuch!$T$7:$T$506))</f>
        <v/>
      </c>
    </row>
    <row r="86">
      <c r="A86" s="11" t="n"/>
      <c r="B86" s="23" t="n"/>
      <c r="C86" s="24" t="n"/>
      <c r="D86" s="23" t="n"/>
      <c r="E86" s="11" t="n"/>
      <c r="F86" s="11" t="n"/>
      <c r="G86" s="11" t="n"/>
      <c r="H86" s="25">
        <f>IF(A86="","",COUNTIF(Eingangsbuch!$E$7:$E$506,A86))</f>
        <v/>
      </c>
      <c r="I86" s="14">
        <f>IF(A86="","",SUMIF(Eingangsbuch!$E$7:$E$506,A86,Eingangsbuch!$K$7:$K$506))</f>
        <v/>
      </c>
      <c r="J86" s="14">
        <f>IF(A86="","",SUMIF(Eingangsbuch!$E$7:$E$506,A86,Eingangsbuch!$T$7:$T$506))</f>
        <v/>
      </c>
    </row>
    <row r="87">
      <c r="A87" s="11" t="n"/>
      <c r="B87" s="23" t="n"/>
      <c r="C87" s="24" t="n"/>
      <c r="D87" s="23" t="n"/>
      <c r="E87" s="11" t="n"/>
      <c r="F87" s="11" t="n"/>
      <c r="G87" s="11" t="n"/>
      <c r="H87" s="25">
        <f>IF(A87="","",COUNTIF(Eingangsbuch!$E$7:$E$506,A87))</f>
        <v/>
      </c>
      <c r="I87" s="14">
        <f>IF(A87="","",SUMIF(Eingangsbuch!$E$7:$E$506,A87,Eingangsbuch!$K$7:$K$506))</f>
        <v/>
      </c>
      <c r="J87" s="14">
        <f>IF(A87="","",SUMIF(Eingangsbuch!$E$7:$E$506,A87,Eingangsbuch!$T$7:$T$506))</f>
        <v/>
      </c>
    </row>
    <row r="88">
      <c r="A88" s="11" t="n"/>
      <c r="B88" s="23" t="n"/>
      <c r="C88" s="24" t="n"/>
      <c r="D88" s="23" t="n"/>
      <c r="E88" s="11" t="n"/>
      <c r="F88" s="11" t="n"/>
      <c r="G88" s="11" t="n"/>
      <c r="H88" s="25">
        <f>IF(A88="","",COUNTIF(Eingangsbuch!$E$7:$E$506,A88))</f>
        <v/>
      </c>
      <c r="I88" s="14">
        <f>IF(A88="","",SUMIF(Eingangsbuch!$E$7:$E$506,A88,Eingangsbuch!$K$7:$K$506))</f>
        <v/>
      </c>
      <c r="J88" s="14">
        <f>IF(A88="","",SUMIF(Eingangsbuch!$E$7:$E$506,A88,Eingangsbuch!$T$7:$T$506))</f>
        <v/>
      </c>
    </row>
    <row r="89">
      <c r="A89" s="11" t="n"/>
      <c r="B89" s="23" t="n"/>
      <c r="C89" s="24" t="n"/>
      <c r="D89" s="23" t="n"/>
      <c r="E89" s="11" t="n"/>
      <c r="F89" s="11" t="n"/>
      <c r="G89" s="11" t="n"/>
      <c r="H89" s="25">
        <f>IF(A89="","",COUNTIF(Eingangsbuch!$E$7:$E$506,A89))</f>
        <v/>
      </c>
      <c r="I89" s="14">
        <f>IF(A89="","",SUMIF(Eingangsbuch!$E$7:$E$506,A89,Eingangsbuch!$K$7:$K$506))</f>
        <v/>
      </c>
      <c r="J89" s="14">
        <f>IF(A89="","",SUMIF(Eingangsbuch!$E$7:$E$506,A89,Eingangsbuch!$T$7:$T$506))</f>
        <v/>
      </c>
    </row>
    <row r="90">
      <c r="A90" s="11" t="n"/>
      <c r="B90" s="23" t="n"/>
      <c r="C90" s="24" t="n"/>
      <c r="D90" s="23" t="n"/>
      <c r="E90" s="11" t="n"/>
      <c r="F90" s="11" t="n"/>
      <c r="G90" s="11" t="n"/>
      <c r="H90" s="25">
        <f>IF(A90="","",COUNTIF(Eingangsbuch!$E$7:$E$506,A90))</f>
        <v/>
      </c>
      <c r="I90" s="14">
        <f>IF(A90="","",SUMIF(Eingangsbuch!$E$7:$E$506,A90,Eingangsbuch!$K$7:$K$506))</f>
        <v/>
      </c>
      <c r="J90" s="14">
        <f>IF(A90="","",SUMIF(Eingangsbuch!$E$7:$E$506,A90,Eingangsbuch!$T$7:$T$506))</f>
        <v/>
      </c>
    </row>
    <row r="91">
      <c r="A91" s="11" t="n"/>
      <c r="B91" s="23" t="n"/>
      <c r="C91" s="24" t="n"/>
      <c r="D91" s="23" t="n"/>
      <c r="E91" s="11" t="n"/>
      <c r="F91" s="11" t="n"/>
      <c r="G91" s="11" t="n"/>
      <c r="H91" s="25">
        <f>IF(A91="","",COUNTIF(Eingangsbuch!$E$7:$E$506,A91))</f>
        <v/>
      </c>
      <c r="I91" s="14">
        <f>IF(A91="","",SUMIF(Eingangsbuch!$E$7:$E$506,A91,Eingangsbuch!$K$7:$K$506))</f>
        <v/>
      </c>
      <c r="J91" s="14">
        <f>IF(A91="","",SUMIF(Eingangsbuch!$E$7:$E$506,A91,Eingangsbuch!$T$7:$T$506))</f>
        <v/>
      </c>
    </row>
    <row r="92">
      <c r="A92" s="11" t="n"/>
      <c r="B92" s="23" t="n"/>
      <c r="C92" s="24" t="n"/>
      <c r="D92" s="23" t="n"/>
      <c r="E92" s="11" t="n"/>
      <c r="F92" s="11" t="n"/>
      <c r="G92" s="11" t="n"/>
      <c r="H92" s="25">
        <f>IF(A92="","",COUNTIF(Eingangsbuch!$E$7:$E$506,A92))</f>
        <v/>
      </c>
      <c r="I92" s="14">
        <f>IF(A92="","",SUMIF(Eingangsbuch!$E$7:$E$506,A92,Eingangsbuch!$K$7:$K$506))</f>
        <v/>
      </c>
      <c r="J92" s="14">
        <f>IF(A92="","",SUMIF(Eingangsbuch!$E$7:$E$506,A92,Eingangsbuch!$T$7:$T$506))</f>
        <v/>
      </c>
    </row>
    <row r="93">
      <c r="A93" s="11" t="n"/>
      <c r="B93" s="23" t="n"/>
      <c r="C93" s="24" t="n"/>
      <c r="D93" s="23" t="n"/>
      <c r="E93" s="11" t="n"/>
      <c r="F93" s="11" t="n"/>
      <c r="G93" s="11" t="n"/>
      <c r="H93" s="25">
        <f>IF(A93="","",COUNTIF(Eingangsbuch!$E$7:$E$506,A93))</f>
        <v/>
      </c>
      <c r="I93" s="14">
        <f>IF(A93="","",SUMIF(Eingangsbuch!$E$7:$E$506,A93,Eingangsbuch!$K$7:$K$506))</f>
        <v/>
      </c>
      <c r="J93" s="14">
        <f>IF(A93="","",SUMIF(Eingangsbuch!$E$7:$E$506,A93,Eingangsbuch!$T$7:$T$506))</f>
        <v/>
      </c>
    </row>
    <row r="94">
      <c r="A94" s="11" t="n"/>
      <c r="B94" s="23" t="n"/>
      <c r="C94" s="24" t="n"/>
      <c r="D94" s="23" t="n"/>
      <c r="E94" s="11" t="n"/>
      <c r="F94" s="11" t="n"/>
      <c r="G94" s="11" t="n"/>
      <c r="H94" s="25">
        <f>IF(A94="","",COUNTIF(Eingangsbuch!$E$7:$E$506,A94))</f>
        <v/>
      </c>
      <c r="I94" s="14">
        <f>IF(A94="","",SUMIF(Eingangsbuch!$E$7:$E$506,A94,Eingangsbuch!$K$7:$K$506))</f>
        <v/>
      </c>
      <c r="J94" s="14">
        <f>IF(A94="","",SUMIF(Eingangsbuch!$E$7:$E$506,A94,Eingangsbuch!$T$7:$T$506))</f>
        <v/>
      </c>
    </row>
    <row r="95">
      <c r="A95" s="11" t="n"/>
      <c r="B95" s="23" t="n"/>
      <c r="C95" s="24" t="n"/>
      <c r="D95" s="23" t="n"/>
      <c r="E95" s="11" t="n"/>
      <c r="F95" s="11" t="n"/>
      <c r="G95" s="11" t="n"/>
      <c r="H95" s="25">
        <f>IF(A95="","",COUNTIF(Eingangsbuch!$E$7:$E$506,A95))</f>
        <v/>
      </c>
      <c r="I95" s="14">
        <f>IF(A95="","",SUMIF(Eingangsbuch!$E$7:$E$506,A95,Eingangsbuch!$K$7:$K$506))</f>
        <v/>
      </c>
      <c r="J95" s="14">
        <f>IF(A95="","",SUMIF(Eingangsbuch!$E$7:$E$506,A95,Eingangsbuch!$T$7:$T$506))</f>
        <v/>
      </c>
    </row>
    <row r="96">
      <c r="A96" s="11" t="n"/>
      <c r="B96" s="23" t="n"/>
      <c r="C96" s="24" t="n"/>
      <c r="D96" s="23" t="n"/>
      <c r="E96" s="11" t="n"/>
      <c r="F96" s="11" t="n"/>
      <c r="G96" s="11" t="n"/>
      <c r="H96" s="25">
        <f>IF(A96="","",COUNTIF(Eingangsbuch!$E$7:$E$506,A96))</f>
        <v/>
      </c>
      <c r="I96" s="14">
        <f>IF(A96="","",SUMIF(Eingangsbuch!$E$7:$E$506,A96,Eingangsbuch!$K$7:$K$506))</f>
        <v/>
      </c>
      <c r="J96" s="14">
        <f>IF(A96="","",SUMIF(Eingangsbuch!$E$7:$E$506,A96,Eingangsbuch!$T$7:$T$506))</f>
        <v/>
      </c>
    </row>
    <row r="97">
      <c r="A97" s="11" t="n"/>
      <c r="B97" s="23" t="n"/>
      <c r="C97" s="24" t="n"/>
      <c r="D97" s="23" t="n"/>
      <c r="E97" s="11" t="n"/>
      <c r="F97" s="11" t="n"/>
      <c r="G97" s="11" t="n"/>
      <c r="H97" s="25">
        <f>IF(A97="","",COUNTIF(Eingangsbuch!$E$7:$E$506,A97))</f>
        <v/>
      </c>
      <c r="I97" s="14">
        <f>IF(A97="","",SUMIF(Eingangsbuch!$E$7:$E$506,A97,Eingangsbuch!$K$7:$K$506))</f>
        <v/>
      </c>
      <c r="J97" s="14">
        <f>IF(A97="","",SUMIF(Eingangsbuch!$E$7:$E$506,A97,Eingangsbuch!$T$7:$T$506))</f>
        <v/>
      </c>
    </row>
    <row r="98">
      <c r="A98" s="11" t="n"/>
      <c r="B98" s="23" t="n"/>
      <c r="C98" s="24" t="n"/>
      <c r="D98" s="23" t="n"/>
      <c r="E98" s="11" t="n"/>
      <c r="F98" s="11" t="n"/>
      <c r="G98" s="11" t="n"/>
      <c r="H98" s="25">
        <f>IF(A98="","",COUNTIF(Eingangsbuch!$E$7:$E$506,A98))</f>
        <v/>
      </c>
      <c r="I98" s="14">
        <f>IF(A98="","",SUMIF(Eingangsbuch!$E$7:$E$506,A98,Eingangsbuch!$K$7:$K$506))</f>
        <v/>
      </c>
      <c r="J98" s="14">
        <f>IF(A98="","",SUMIF(Eingangsbuch!$E$7:$E$506,A98,Eingangsbuch!$T$7:$T$506))</f>
        <v/>
      </c>
    </row>
    <row r="99">
      <c r="A99" s="11" t="n"/>
      <c r="B99" s="23" t="n"/>
      <c r="C99" s="24" t="n"/>
      <c r="D99" s="23" t="n"/>
      <c r="E99" s="11" t="n"/>
      <c r="F99" s="11" t="n"/>
      <c r="G99" s="11" t="n"/>
      <c r="H99" s="25">
        <f>IF(A99="","",COUNTIF(Eingangsbuch!$E$7:$E$506,A99))</f>
        <v/>
      </c>
      <c r="I99" s="14">
        <f>IF(A99="","",SUMIF(Eingangsbuch!$E$7:$E$506,A99,Eingangsbuch!$K$7:$K$506))</f>
        <v/>
      </c>
      <c r="J99" s="14">
        <f>IF(A99="","",SUMIF(Eingangsbuch!$E$7:$E$506,A99,Eingangsbuch!$T$7:$T$506))</f>
        <v/>
      </c>
    </row>
    <row r="100">
      <c r="A100" s="11" t="n"/>
      <c r="B100" s="23" t="n"/>
      <c r="C100" s="24" t="n"/>
      <c r="D100" s="23" t="n"/>
      <c r="E100" s="11" t="n"/>
      <c r="F100" s="11" t="n"/>
      <c r="G100" s="11" t="n"/>
      <c r="H100" s="25">
        <f>IF(A100="","",COUNTIF(Eingangsbuch!$E$7:$E$506,A100))</f>
        <v/>
      </c>
      <c r="I100" s="14">
        <f>IF(A100="","",SUMIF(Eingangsbuch!$E$7:$E$506,A100,Eingangsbuch!$K$7:$K$506))</f>
        <v/>
      </c>
      <c r="J100" s="14">
        <f>IF(A100="","",SUMIF(Eingangsbuch!$E$7:$E$506,A100,Eingangsbuch!$T$7:$T$506))</f>
        <v/>
      </c>
    </row>
    <row r="101">
      <c r="A101" s="11" t="n"/>
      <c r="B101" s="23" t="n"/>
      <c r="C101" s="24" t="n"/>
      <c r="D101" s="23" t="n"/>
      <c r="E101" s="11" t="n"/>
      <c r="F101" s="11" t="n"/>
      <c r="G101" s="11" t="n"/>
      <c r="H101" s="25">
        <f>IF(A101="","",COUNTIF(Eingangsbuch!$E$7:$E$506,A101))</f>
        <v/>
      </c>
      <c r="I101" s="14">
        <f>IF(A101="","",SUMIF(Eingangsbuch!$E$7:$E$506,A101,Eingangsbuch!$K$7:$K$506))</f>
        <v/>
      </c>
      <c r="J101" s="14">
        <f>IF(A101="","",SUMIF(Eingangsbuch!$E$7:$E$506,A101,Eingangsbuch!$T$7:$T$506))</f>
        <v/>
      </c>
    </row>
    <row r="102">
      <c r="A102" s="11" t="n"/>
      <c r="B102" s="23" t="n"/>
      <c r="C102" s="24" t="n"/>
      <c r="D102" s="23" t="n"/>
      <c r="E102" s="11" t="n"/>
      <c r="F102" s="11" t="n"/>
      <c r="G102" s="11" t="n"/>
      <c r="H102" s="25">
        <f>IF(A102="","",COUNTIF(Eingangsbuch!$E$7:$E$506,A102))</f>
        <v/>
      </c>
      <c r="I102" s="14">
        <f>IF(A102="","",SUMIF(Eingangsbuch!$E$7:$E$506,A102,Eingangsbuch!$K$7:$K$506))</f>
        <v/>
      </c>
      <c r="J102" s="14">
        <f>IF(A102="","",SUMIF(Eingangsbuch!$E$7:$E$506,A102,Eingangsbuch!$T$7:$T$506))</f>
        <v/>
      </c>
    </row>
    <row r="103">
      <c r="A103" s="11" t="n"/>
      <c r="B103" s="23" t="n"/>
      <c r="C103" s="24" t="n"/>
      <c r="D103" s="23" t="n"/>
      <c r="E103" s="11" t="n"/>
      <c r="F103" s="11" t="n"/>
      <c r="G103" s="11" t="n"/>
      <c r="H103" s="25">
        <f>IF(A103="","",COUNTIF(Eingangsbuch!$E$7:$E$506,A103))</f>
        <v/>
      </c>
      <c r="I103" s="14">
        <f>IF(A103="","",SUMIF(Eingangsbuch!$E$7:$E$506,A103,Eingangsbuch!$K$7:$K$506))</f>
        <v/>
      </c>
      <c r="J103" s="14">
        <f>IF(A103="","",SUMIF(Eingangsbuch!$E$7:$E$506,A103,Eingangsbuch!$T$7:$T$506))</f>
        <v/>
      </c>
    </row>
    <row r="104">
      <c r="A104" s="11" t="n"/>
      <c r="B104" s="23" t="n"/>
      <c r="C104" s="24" t="n"/>
      <c r="D104" s="23" t="n"/>
      <c r="E104" s="11" t="n"/>
      <c r="F104" s="11" t="n"/>
      <c r="G104" s="11" t="n"/>
      <c r="H104" s="25">
        <f>IF(A104="","",COUNTIF(Eingangsbuch!$E$7:$E$506,A104))</f>
        <v/>
      </c>
      <c r="I104" s="14">
        <f>IF(A104="","",SUMIF(Eingangsbuch!$E$7:$E$506,A104,Eingangsbuch!$K$7:$K$506))</f>
        <v/>
      </c>
      <c r="J104" s="14">
        <f>IF(A104="","",SUMIF(Eingangsbuch!$E$7:$E$506,A104,Eingangsbuch!$T$7:$T$506))</f>
        <v/>
      </c>
    </row>
    <row r="105">
      <c r="A105" s="11" t="n"/>
      <c r="B105" s="23" t="n"/>
      <c r="C105" s="24" t="n"/>
      <c r="D105" s="23" t="n"/>
      <c r="E105" s="11" t="n"/>
      <c r="F105" s="11" t="n"/>
      <c r="G105" s="11" t="n"/>
      <c r="H105" s="25">
        <f>IF(A105="","",COUNTIF(Eingangsbuch!$E$7:$E$506,A105))</f>
        <v/>
      </c>
      <c r="I105" s="14">
        <f>IF(A105="","",SUMIF(Eingangsbuch!$E$7:$E$506,A105,Eingangsbuch!$K$7:$K$506))</f>
        <v/>
      </c>
      <c r="J105" s="14">
        <f>IF(A105="","",SUMIF(Eingangsbuch!$E$7:$E$506,A105,Eingangsbuch!$T$7:$T$506))</f>
        <v/>
      </c>
    </row>
    <row r="106">
      <c r="A106" s="11" t="n"/>
      <c r="B106" s="23" t="n"/>
      <c r="C106" s="24" t="n"/>
      <c r="D106" s="23" t="n"/>
      <c r="E106" s="11" t="n"/>
      <c r="F106" s="11" t="n"/>
      <c r="G106" s="11" t="n"/>
      <c r="H106" s="25">
        <f>IF(A106="","",COUNTIF(Eingangsbuch!$E$7:$E$506,A106))</f>
        <v/>
      </c>
      <c r="I106" s="14">
        <f>IF(A106="","",SUMIF(Eingangsbuch!$E$7:$E$506,A106,Eingangsbuch!$K$7:$K$506))</f>
        <v/>
      </c>
      <c r="J106" s="14">
        <f>IF(A106="","",SUMIF(Eingangsbuch!$E$7:$E$506,A106,Eingangsbuch!$T$7:$T$506))</f>
        <v/>
      </c>
    </row>
    <row r="107">
      <c r="A107" s="11" t="n"/>
      <c r="B107" s="23" t="n"/>
      <c r="C107" s="24" t="n"/>
      <c r="D107" s="23" t="n"/>
      <c r="E107" s="11" t="n"/>
      <c r="F107" s="11" t="n"/>
      <c r="G107" s="11" t="n"/>
      <c r="H107" s="25">
        <f>IF(A107="","",COUNTIF(Eingangsbuch!$E$7:$E$506,A107))</f>
        <v/>
      </c>
      <c r="I107" s="14">
        <f>IF(A107="","",SUMIF(Eingangsbuch!$E$7:$E$506,A107,Eingangsbuch!$K$7:$K$506))</f>
        <v/>
      </c>
      <c r="J107" s="14">
        <f>IF(A107="","",SUMIF(Eingangsbuch!$E$7:$E$506,A107,Eingangsbuch!$T$7:$T$506))</f>
        <v/>
      </c>
    </row>
    <row r="108">
      <c r="A108" s="11" t="n"/>
      <c r="B108" s="23" t="n"/>
      <c r="C108" s="24" t="n"/>
      <c r="D108" s="23" t="n"/>
      <c r="E108" s="11" t="n"/>
      <c r="F108" s="11" t="n"/>
      <c r="G108" s="11" t="n"/>
      <c r="H108" s="25">
        <f>IF(A108="","",COUNTIF(Eingangsbuch!$E$7:$E$506,A108))</f>
        <v/>
      </c>
      <c r="I108" s="14">
        <f>IF(A108="","",SUMIF(Eingangsbuch!$E$7:$E$506,A108,Eingangsbuch!$K$7:$K$506))</f>
        <v/>
      </c>
      <c r="J108" s="14">
        <f>IF(A108="","",SUMIF(Eingangsbuch!$E$7:$E$506,A108,Eingangsbuch!$T$7:$T$506))</f>
        <v/>
      </c>
    </row>
    <row r="109">
      <c r="A109" s="11" t="n"/>
      <c r="B109" s="23" t="n"/>
      <c r="C109" s="24" t="n"/>
      <c r="D109" s="23" t="n"/>
      <c r="E109" s="11" t="n"/>
      <c r="F109" s="11" t="n"/>
      <c r="G109" s="11" t="n"/>
      <c r="H109" s="25">
        <f>IF(A109="","",COUNTIF(Eingangsbuch!$E$7:$E$506,A109))</f>
        <v/>
      </c>
      <c r="I109" s="14">
        <f>IF(A109="","",SUMIF(Eingangsbuch!$E$7:$E$506,A109,Eingangsbuch!$K$7:$K$506))</f>
        <v/>
      </c>
      <c r="J109" s="14">
        <f>IF(A109="","",SUMIF(Eingangsbuch!$E$7:$E$506,A109,Eingangsbuch!$T$7:$T$506))</f>
        <v/>
      </c>
    </row>
    <row r="110">
      <c r="A110" s="11" t="n"/>
      <c r="B110" s="23" t="n"/>
      <c r="C110" s="24" t="n"/>
      <c r="D110" s="23" t="n"/>
      <c r="E110" s="11" t="n"/>
      <c r="F110" s="11" t="n"/>
      <c r="G110" s="11" t="n"/>
      <c r="H110" s="25">
        <f>IF(A110="","",COUNTIF(Eingangsbuch!$E$7:$E$506,A110))</f>
        <v/>
      </c>
      <c r="I110" s="14">
        <f>IF(A110="","",SUMIF(Eingangsbuch!$E$7:$E$506,A110,Eingangsbuch!$K$7:$K$506))</f>
        <v/>
      </c>
      <c r="J110" s="14">
        <f>IF(A110="","",SUMIF(Eingangsbuch!$E$7:$E$506,A110,Eingangsbuch!$T$7:$T$506))</f>
        <v/>
      </c>
    </row>
    <row r="111">
      <c r="A111" s="11" t="n"/>
      <c r="B111" s="23" t="n"/>
      <c r="C111" s="24" t="n"/>
      <c r="D111" s="23" t="n"/>
      <c r="E111" s="11" t="n"/>
      <c r="F111" s="11" t="n"/>
      <c r="G111" s="11" t="n"/>
      <c r="H111" s="25">
        <f>IF(A111="","",COUNTIF(Eingangsbuch!$E$7:$E$506,A111))</f>
        <v/>
      </c>
      <c r="I111" s="14">
        <f>IF(A111="","",SUMIF(Eingangsbuch!$E$7:$E$506,A111,Eingangsbuch!$K$7:$K$506))</f>
        <v/>
      </c>
      <c r="J111" s="14">
        <f>IF(A111="","",SUMIF(Eingangsbuch!$E$7:$E$506,A111,Eingangsbuch!$T$7:$T$506))</f>
        <v/>
      </c>
    </row>
    <row r="112">
      <c r="A112" s="11" t="n"/>
      <c r="B112" s="23" t="n"/>
      <c r="C112" s="24" t="n"/>
      <c r="D112" s="23" t="n"/>
      <c r="E112" s="11" t="n"/>
      <c r="F112" s="11" t="n"/>
      <c r="G112" s="11" t="n"/>
      <c r="H112" s="25">
        <f>IF(A112="","",COUNTIF(Eingangsbuch!$E$7:$E$506,A112))</f>
        <v/>
      </c>
      <c r="I112" s="14">
        <f>IF(A112="","",SUMIF(Eingangsbuch!$E$7:$E$506,A112,Eingangsbuch!$K$7:$K$506))</f>
        <v/>
      </c>
      <c r="J112" s="14">
        <f>IF(A112="","",SUMIF(Eingangsbuch!$E$7:$E$506,A112,Eingangsbuch!$T$7:$T$506))</f>
        <v/>
      </c>
    </row>
    <row r="113">
      <c r="A113" s="11" t="n"/>
      <c r="B113" s="23" t="n"/>
      <c r="C113" s="24" t="n"/>
      <c r="D113" s="23" t="n"/>
      <c r="E113" s="11" t="n"/>
      <c r="F113" s="11" t="n"/>
      <c r="G113" s="11" t="n"/>
      <c r="H113" s="25">
        <f>IF(A113="","",COUNTIF(Eingangsbuch!$E$7:$E$506,A113))</f>
        <v/>
      </c>
      <c r="I113" s="14">
        <f>IF(A113="","",SUMIF(Eingangsbuch!$E$7:$E$506,A113,Eingangsbuch!$K$7:$K$506))</f>
        <v/>
      </c>
      <c r="J113" s="14">
        <f>IF(A113="","",SUMIF(Eingangsbuch!$E$7:$E$506,A113,Eingangsbuch!$T$7:$T$506))</f>
        <v/>
      </c>
    </row>
    <row r="114">
      <c r="A114" s="11" t="n"/>
      <c r="B114" s="23" t="n"/>
      <c r="C114" s="24" t="n"/>
      <c r="D114" s="23" t="n"/>
      <c r="E114" s="11" t="n"/>
      <c r="F114" s="11" t="n"/>
      <c r="G114" s="11" t="n"/>
      <c r="H114" s="25">
        <f>IF(A114="","",COUNTIF(Eingangsbuch!$E$7:$E$506,A114))</f>
        <v/>
      </c>
      <c r="I114" s="14">
        <f>IF(A114="","",SUMIF(Eingangsbuch!$E$7:$E$506,A114,Eingangsbuch!$K$7:$K$506))</f>
        <v/>
      </c>
      <c r="J114" s="14">
        <f>IF(A114="","",SUMIF(Eingangsbuch!$E$7:$E$506,A114,Eingangsbuch!$T$7:$T$506))</f>
        <v/>
      </c>
    </row>
    <row r="115">
      <c r="A115" s="11" t="n"/>
      <c r="B115" s="23" t="n"/>
      <c r="C115" s="24" t="n"/>
      <c r="D115" s="23" t="n"/>
      <c r="E115" s="11" t="n"/>
      <c r="F115" s="11" t="n"/>
      <c r="G115" s="11" t="n"/>
      <c r="H115" s="25">
        <f>IF(A115="","",COUNTIF(Eingangsbuch!$E$7:$E$506,A115))</f>
        <v/>
      </c>
      <c r="I115" s="14">
        <f>IF(A115="","",SUMIF(Eingangsbuch!$E$7:$E$506,A115,Eingangsbuch!$K$7:$K$506))</f>
        <v/>
      </c>
      <c r="J115" s="14">
        <f>IF(A115="","",SUMIF(Eingangsbuch!$E$7:$E$506,A115,Eingangsbuch!$T$7:$T$506))</f>
        <v/>
      </c>
    </row>
    <row r="116">
      <c r="A116" s="11" t="n"/>
      <c r="B116" s="23" t="n"/>
      <c r="C116" s="24" t="n"/>
      <c r="D116" s="23" t="n"/>
      <c r="E116" s="11" t="n"/>
      <c r="F116" s="11" t="n"/>
      <c r="G116" s="11" t="n"/>
      <c r="H116" s="25">
        <f>IF(A116="","",COUNTIF(Eingangsbuch!$E$7:$E$506,A116))</f>
        <v/>
      </c>
      <c r="I116" s="14">
        <f>IF(A116="","",SUMIF(Eingangsbuch!$E$7:$E$506,A116,Eingangsbuch!$K$7:$K$506))</f>
        <v/>
      </c>
      <c r="J116" s="14">
        <f>IF(A116="","",SUMIF(Eingangsbuch!$E$7:$E$506,A116,Eingangsbuch!$T$7:$T$506))</f>
        <v/>
      </c>
    </row>
    <row r="117">
      <c r="A117" s="11" t="n"/>
      <c r="B117" s="23" t="n"/>
      <c r="C117" s="24" t="n"/>
      <c r="D117" s="23" t="n"/>
      <c r="E117" s="11" t="n"/>
      <c r="F117" s="11" t="n"/>
      <c r="G117" s="11" t="n"/>
      <c r="H117" s="25">
        <f>IF(A117="","",COUNTIF(Eingangsbuch!$E$7:$E$506,A117))</f>
        <v/>
      </c>
      <c r="I117" s="14">
        <f>IF(A117="","",SUMIF(Eingangsbuch!$E$7:$E$506,A117,Eingangsbuch!$K$7:$K$506))</f>
        <v/>
      </c>
      <c r="J117" s="14">
        <f>IF(A117="","",SUMIF(Eingangsbuch!$E$7:$E$506,A117,Eingangsbuch!$T$7:$T$506))</f>
        <v/>
      </c>
    </row>
    <row r="118">
      <c r="A118" s="11" t="n"/>
      <c r="B118" s="23" t="n"/>
      <c r="C118" s="24" t="n"/>
      <c r="D118" s="23" t="n"/>
      <c r="E118" s="11" t="n"/>
      <c r="F118" s="11" t="n"/>
      <c r="G118" s="11" t="n"/>
      <c r="H118" s="25">
        <f>IF(A118="","",COUNTIF(Eingangsbuch!$E$7:$E$506,A118))</f>
        <v/>
      </c>
      <c r="I118" s="14">
        <f>IF(A118="","",SUMIF(Eingangsbuch!$E$7:$E$506,A118,Eingangsbuch!$K$7:$K$506))</f>
        <v/>
      </c>
      <c r="J118" s="14">
        <f>IF(A118="","",SUMIF(Eingangsbuch!$E$7:$E$506,A118,Eingangsbuch!$T$7:$T$506))</f>
        <v/>
      </c>
    </row>
    <row r="119">
      <c r="A119" s="11" t="n"/>
      <c r="B119" s="23" t="n"/>
      <c r="C119" s="24" t="n"/>
      <c r="D119" s="23" t="n"/>
      <c r="E119" s="11" t="n"/>
      <c r="F119" s="11" t="n"/>
      <c r="G119" s="11" t="n"/>
      <c r="H119" s="25">
        <f>IF(A119="","",COUNTIF(Eingangsbuch!$E$7:$E$506,A119))</f>
        <v/>
      </c>
      <c r="I119" s="14">
        <f>IF(A119="","",SUMIF(Eingangsbuch!$E$7:$E$506,A119,Eingangsbuch!$K$7:$K$506))</f>
        <v/>
      </c>
      <c r="J119" s="14">
        <f>IF(A119="","",SUMIF(Eingangsbuch!$E$7:$E$506,A119,Eingangsbuch!$T$7:$T$506))</f>
        <v/>
      </c>
    </row>
    <row r="120">
      <c r="A120" s="11" t="n"/>
      <c r="B120" s="23" t="n"/>
      <c r="C120" s="24" t="n"/>
      <c r="D120" s="23" t="n"/>
      <c r="E120" s="11" t="n"/>
      <c r="F120" s="11" t="n"/>
      <c r="G120" s="11" t="n"/>
      <c r="H120" s="25">
        <f>IF(A120="","",COUNTIF(Eingangsbuch!$E$7:$E$506,A120))</f>
        <v/>
      </c>
      <c r="I120" s="14">
        <f>IF(A120="","",SUMIF(Eingangsbuch!$E$7:$E$506,A120,Eingangsbuch!$K$7:$K$506))</f>
        <v/>
      </c>
      <c r="J120" s="14">
        <f>IF(A120="","",SUMIF(Eingangsbuch!$E$7:$E$506,A120,Eingangsbuch!$T$7:$T$506))</f>
        <v/>
      </c>
    </row>
    <row r="121">
      <c r="A121" s="11" t="n"/>
      <c r="B121" s="23" t="n"/>
      <c r="C121" s="24" t="n"/>
      <c r="D121" s="23" t="n"/>
      <c r="E121" s="11" t="n"/>
      <c r="F121" s="11" t="n"/>
      <c r="G121" s="11" t="n"/>
      <c r="H121" s="25">
        <f>IF(A121="","",COUNTIF(Eingangsbuch!$E$7:$E$506,A121))</f>
        <v/>
      </c>
      <c r="I121" s="14">
        <f>IF(A121="","",SUMIF(Eingangsbuch!$E$7:$E$506,A121,Eingangsbuch!$K$7:$K$506))</f>
        <v/>
      </c>
      <c r="J121" s="14">
        <f>IF(A121="","",SUMIF(Eingangsbuch!$E$7:$E$506,A121,Eingangsbuch!$T$7:$T$506))</f>
        <v/>
      </c>
    </row>
    <row r="122">
      <c r="A122" s="11" t="n"/>
      <c r="B122" s="23" t="n"/>
      <c r="C122" s="24" t="n"/>
      <c r="D122" s="23" t="n"/>
      <c r="E122" s="11" t="n"/>
      <c r="F122" s="11" t="n"/>
      <c r="G122" s="11" t="n"/>
      <c r="H122" s="25">
        <f>IF(A122="","",COUNTIF(Eingangsbuch!$E$7:$E$506,A122))</f>
        <v/>
      </c>
      <c r="I122" s="14">
        <f>IF(A122="","",SUMIF(Eingangsbuch!$E$7:$E$506,A122,Eingangsbuch!$K$7:$K$506))</f>
        <v/>
      </c>
      <c r="J122" s="14">
        <f>IF(A122="","",SUMIF(Eingangsbuch!$E$7:$E$506,A122,Eingangsbuch!$T$7:$T$506))</f>
        <v/>
      </c>
    </row>
    <row r="123">
      <c r="A123" s="11" t="n"/>
      <c r="B123" s="23" t="n"/>
      <c r="C123" s="24" t="n"/>
      <c r="D123" s="23" t="n"/>
      <c r="E123" s="11" t="n"/>
      <c r="F123" s="11" t="n"/>
      <c r="G123" s="11" t="n"/>
      <c r="H123" s="25">
        <f>IF(A123="","",COUNTIF(Eingangsbuch!$E$7:$E$506,A123))</f>
        <v/>
      </c>
      <c r="I123" s="14">
        <f>IF(A123="","",SUMIF(Eingangsbuch!$E$7:$E$506,A123,Eingangsbuch!$K$7:$K$506))</f>
        <v/>
      </c>
      <c r="J123" s="14">
        <f>IF(A123="","",SUMIF(Eingangsbuch!$E$7:$E$506,A123,Eingangsbuch!$T$7:$T$506))</f>
        <v/>
      </c>
    </row>
    <row r="124">
      <c r="A124" s="11" t="n"/>
      <c r="B124" s="23" t="n"/>
      <c r="C124" s="24" t="n"/>
      <c r="D124" s="23" t="n"/>
      <c r="E124" s="11" t="n"/>
      <c r="F124" s="11" t="n"/>
      <c r="G124" s="11" t="n"/>
      <c r="H124" s="25">
        <f>IF(A124="","",COUNTIF(Eingangsbuch!$E$7:$E$506,A124))</f>
        <v/>
      </c>
      <c r="I124" s="14">
        <f>IF(A124="","",SUMIF(Eingangsbuch!$E$7:$E$506,A124,Eingangsbuch!$K$7:$K$506))</f>
        <v/>
      </c>
      <c r="J124" s="14">
        <f>IF(A124="","",SUMIF(Eingangsbuch!$E$7:$E$506,A124,Eingangsbuch!$T$7:$T$506))</f>
        <v/>
      </c>
    </row>
    <row r="125">
      <c r="A125" s="11" t="n"/>
      <c r="B125" s="23" t="n"/>
      <c r="C125" s="24" t="n"/>
      <c r="D125" s="23" t="n"/>
      <c r="E125" s="11" t="n"/>
      <c r="F125" s="11" t="n"/>
      <c r="G125" s="11" t="n"/>
      <c r="H125" s="25">
        <f>IF(A125="","",COUNTIF(Eingangsbuch!$E$7:$E$506,A125))</f>
        <v/>
      </c>
      <c r="I125" s="14">
        <f>IF(A125="","",SUMIF(Eingangsbuch!$E$7:$E$506,A125,Eingangsbuch!$K$7:$K$506))</f>
        <v/>
      </c>
      <c r="J125" s="14">
        <f>IF(A125="","",SUMIF(Eingangsbuch!$E$7:$E$506,A125,Eingangsbuch!$T$7:$T$506))</f>
        <v/>
      </c>
    </row>
    <row r="126">
      <c r="A126" s="11" t="n"/>
      <c r="B126" s="23" t="n"/>
      <c r="C126" s="24" t="n"/>
      <c r="D126" s="23" t="n"/>
      <c r="E126" s="11" t="n"/>
      <c r="F126" s="11" t="n"/>
      <c r="G126" s="11" t="n"/>
      <c r="H126" s="25">
        <f>IF(A126="","",COUNTIF(Eingangsbuch!$E$7:$E$506,A126))</f>
        <v/>
      </c>
      <c r="I126" s="14">
        <f>IF(A126="","",SUMIF(Eingangsbuch!$E$7:$E$506,A126,Eingangsbuch!$K$7:$K$506))</f>
        <v/>
      </c>
      <c r="J126" s="14">
        <f>IF(A126="","",SUMIF(Eingangsbuch!$E$7:$E$506,A126,Eingangsbuch!$T$7:$T$506))</f>
        <v/>
      </c>
    </row>
    <row r="127">
      <c r="A127" s="11" t="n"/>
      <c r="B127" s="23" t="n"/>
      <c r="C127" s="24" t="n"/>
      <c r="D127" s="23" t="n"/>
      <c r="E127" s="11" t="n"/>
      <c r="F127" s="11" t="n"/>
      <c r="G127" s="11" t="n"/>
      <c r="H127" s="25">
        <f>IF(A127="","",COUNTIF(Eingangsbuch!$E$7:$E$506,A127))</f>
        <v/>
      </c>
      <c r="I127" s="14">
        <f>IF(A127="","",SUMIF(Eingangsbuch!$E$7:$E$506,A127,Eingangsbuch!$K$7:$K$506))</f>
        <v/>
      </c>
      <c r="J127" s="14">
        <f>IF(A127="","",SUMIF(Eingangsbuch!$E$7:$E$506,A127,Eingangsbuch!$T$7:$T$506))</f>
        <v/>
      </c>
    </row>
    <row r="128">
      <c r="A128" s="11" t="n"/>
      <c r="B128" s="23" t="n"/>
      <c r="C128" s="24" t="n"/>
      <c r="D128" s="23" t="n"/>
      <c r="E128" s="11" t="n"/>
      <c r="F128" s="11" t="n"/>
      <c r="G128" s="11" t="n"/>
      <c r="H128" s="25">
        <f>IF(A128="","",COUNTIF(Eingangsbuch!$E$7:$E$506,A128))</f>
        <v/>
      </c>
      <c r="I128" s="14">
        <f>IF(A128="","",SUMIF(Eingangsbuch!$E$7:$E$506,A128,Eingangsbuch!$K$7:$K$506))</f>
        <v/>
      </c>
      <c r="J128" s="14">
        <f>IF(A128="","",SUMIF(Eingangsbuch!$E$7:$E$506,A128,Eingangsbuch!$T$7:$T$506))</f>
        <v/>
      </c>
    </row>
    <row r="129">
      <c r="A129" s="11" t="n"/>
      <c r="B129" s="23" t="n"/>
      <c r="C129" s="24" t="n"/>
      <c r="D129" s="23" t="n"/>
      <c r="E129" s="11" t="n"/>
      <c r="F129" s="11" t="n"/>
      <c r="G129" s="11" t="n"/>
      <c r="H129" s="25">
        <f>IF(A129="","",COUNTIF(Eingangsbuch!$E$7:$E$506,A129))</f>
        <v/>
      </c>
      <c r="I129" s="14">
        <f>IF(A129="","",SUMIF(Eingangsbuch!$E$7:$E$506,A129,Eingangsbuch!$K$7:$K$506))</f>
        <v/>
      </c>
      <c r="J129" s="14">
        <f>IF(A129="","",SUMIF(Eingangsbuch!$E$7:$E$506,A129,Eingangsbuch!$T$7:$T$506))</f>
        <v/>
      </c>
    </row>
    <row r="130">
      <c r="A130" s="11" t="n"/>
      <c r="B130" s="23" t="n"/>
      <c r="C130" s="24" t="n"/>
      <c r="D130" s="23" t="n"/>
      <c r="E130" s="11" t="n"/>
      <c r="F130" s="11" t="n"/>
      <c r="G130" s="11" t="n"/>
      <c r="H130" s="25">
        <f>IF(A130="","",COUNTIF(Eingangsbuch!$E$7:$E$506,A130))</f>
        <v/>
      </c>
      <c r="I130" s="14">
        <f>IF(A130="","",SUMIF(Eingangsbuch!$E$7:$E$506,A130,Eingangsbuch!$K$7:$K$506))</f>
        <v/>
      </c>
      <c r="J130" s="14">
        <f>IF(A130="","",SUMIF(Eingangsbuch!$E$7:$E$506,A130,Eingangsbuch!$T$7:$T$506))</f>
        <v/>
      </c>
    </row>
    <row r="131">
      <c r="A131" s="11" t="n"/>
      <c r="B131" s="23" t="n"/>
      <c r="C131" s="24" t="n"/>
      <c r="D131" s="23" t="n"/>
      <c r="E131" s="11" t="n"/>
      <c r="F131" s="11" t="n"/>
      <c r="G131" s="11" t="n"/>
      <c r="H131" s="25">
        <f>IF(A131="","",COUNTIF(Eingangsbuch!$E$7:$E$506,A131))</f>
        <v/>
      </c>
      <c r="I131" s="14">
        <f>IF(A131="","",SUMIF(Eingangsbuch!$E$7:$E$506,A131,Eingangsbuch!$K$7:$K$506))</f>
        <v/>
      </c>
      <c r="J131" s="14">
        <f>IF(A131="","",SUMIF(Eingangsbuch!$E$7:$E$506,A131,Eingangsbuch!$T$7:$T$506))</f>
        <v/>
      </c>
    </row>
    <row r="132">
      <c r="A132" s="11" t="n"/>
      <c r="B132" s="23" t="n"/>
      <c r="C132" s="24" t="n"/>
      <c r="D132" s="23" t="n"/>
      <c r="E132" s="11" t="n"/>
      <c r="F132" s="11" t="n"/>
      <c r="G132" s="11" t="n"/>
      <c r="H132" s="25">
        <f>IF(A132="","",COUNTIF(Eingangsbuch!$E$7:$E$506,A132))</f>
        <v/>
      </c>
      <c r="I132" s="14">
        <f>IF(A132="","",SUMIF(Eingangsbuch!$E$7:$E$506,A132,Eingangsbuch!$K$7:$K$506))</f>
        <v/>
      </c>
      <c r="J132" s="14">
        <f>IF(A132="","",SUMIF(Eingangsbuch!$E$7:$E$506,A132,Eingangsbuch!$T$7:$T$506))</f>
        <v/>
      </c>
    </row>
    <row r="133">
      <c r="A133" s="11" t="n"/>
      <c r="B133" s="23" t="n"/>
      <c r="C133" s="24" t="n"/>
      <c r="D133" s="23" t="n"/>
      <c r="E133" s="11" t="n"/>
      <c r="F133" s="11" t="n"/>
      <c r="G133" s="11" t="n"/>
      <c r="H133" s="25">
        <f>IF(A133="","",COUNTIF(Eingangsbuch!$E$7:$E$506,A133))</f>
        <v/>
      </c>
      <c r="I133" s="14">
        <f>IF(A133="","",SUMIF(Eingangsbuch!$E$7:$E$506,A133,Eingangsbuch!$K$7:$K$506))</f>
        <v/>
      </c>
      <c r="J133" s="14">
        <f>IF(A133="","",SUMIF(Eingangsbuch!$E$7:$E$506,A133,Eingangsbuch!$T$7:$T$506))</f>
        <v/>
      </c>
    </row>
    <row r="134">
      <c r="A134" s="11" t="n"/>
      <c r="B134" s="23" t="n"/>
      <c r="C134" s="24" t="n"/>
      <c r="D134" s="23" t="n"/>
      <c r="E134" s="11" t="n"/>
      <c r="F134" s="11" t="n"/>
      <c r="G134" s="11" t="n"/>
      <c r="H134" s="25">
        <f>IF(A134="","",COUNTIF(Eingangsbuch!$E$7:$E$506,A134))</f>
        <v/>
      </c>
      <c r="I134" s="14">
        <f>IF(A134="","",SUMIF(Eingangsbuch!$E$7:$E$506,A134,Eingangsbuch!$K$7:$K$506))</f>
        <v/>
      </c>
      <c r="J134" s="14">
        <f>IF(A134="","",SUMIF(Eingangsbuch!$E$7:$E$506,A134,Eingangsbuch!$T$7:$T$506))</f>
        <v/>
      </c>
    </row>
    <row r="135">
      <c r="A135" s="11" t="n"/>
      <c r="B135" s="23" t="n"/>
      <c r="C135" s="24" t="n"/>
      <c r="D135" s="23" t="n"/>
      <c r="E135" s="11" t="n"/>
      <c r="F135" s="11" t="n"/>
      <c r="G135" s="11" t="n"/>
      <c r="H135" s="25">
        <f>IF(A135="","",COUNTIF(Eingangsbuch!$E$7:$E$506,A135))</f>
        <v/>
      </c>
      <c r="I135" s="14">
        <f>IF(A135="","",SUMIF(Eingangsbuch!$E$7:$E$506,A135,Eingangsbuch!$K$7:$K$506))</f>
        <v/>
      </c>
      <c r="J135" s="14">
        <f>IF(A135="","",SUMIF(Eingangsbuch!$E$7:$E$506,A135,Eingangsbuch!$T$7:$T$506))</f>
        <v/>
      </c>
    </row>
    <row r="136">
      <c r="A136" s="11" t="n"/>
      <c r="B136" s="23" t="n"/>
      <c r="C136" s="24" t="n"/>
      <c r="D136" s="23" t="n"/>
      <c r="E136" s="11" t="n"/>
      <c r="F136" s="11" t="n"/>
      <c r="G136" s="11" t="n"/>
      <c r="H136" s="25">
        <f>IF(A136="","",COUNTIF(Eingangsbuch!$E$7:$E$506,A136))</f>
        <v/>
      </c>
      <c r="I136" s="14">
        <f>IF(A136="","",SUMIF(Eingangsbuch!$E$7:$E$506,A136,Eingangsbuch!$K$7:$K$506))</f>
        <v/>
      </c>
      <c r="J136" s="14">
        <f>IF(A136="","",SUMIF(Eingangsbuch!$E$7:$E$506,A136,Eingangsbuch!$T$7:$T$506))</f>
        <v/>
      </c>
    </row>
    <row r="137">
      <c r="A137" s="11" t="n"/>
      <c r="B137" s="23" t="n"/>
      <c r="C137" s="24" t="n"/>
      <c r="D137" s="23" t="n"/>
      <c r="E137" s="11" t="n"/>
      <c r="F137" s="11" t="n"/>
      <c r="G137" s="11" t="n"/>
      <c r="H137" s="25">
        <f>IF(A137="","",COUNTIF(Eingangsbuch!$E$7:$E$506,A137))</f>
        <v/>
      </c>
      <c r="I137" s="14">
        <f>IF(A137="","",SUMIF(Eingangsbuch!$E$7:$E$506,A137,Eingangsbuch!$K$7:$K$506))</f>
        <v/>
      </c>
      <c r="J137" s="14">
        <f>IF(A137="","",SUMIF(Eingangsbuch!$E$7:$E$506,A137,Eingangsbuch!$T$7:$T$506))</f>
        <v/>
      </c>
    </row>
    <row r="138">
      <c r="A138" s="11" t="n"/>
      <c r="B138" s="23" t="n"/>
      <c r="C138" s="24" t="n"/>
      <c r="D138" s="23" t="n"/>
      <c r="E138" s="11" t="n"/>
      <c r="F138" s="11" t="n"/>
      <c r="G138" s="11" t="n"/>
      <c r="H138" s="25">
        <f>IF(A138="","",COUNTIF(Eingangsbuch!$E$7:$E$506,A138))</f>
        <v/>
      </c>
      <c r="I138" s="14">
        <f>IF(A138="","",SUMIF(Eingangsbuch!$E$7:$E$506,A138,Eingangsbuch!$K$7:$K$506))</f>
        <v/>
      </c>
      <c r="J138" s="14">
        <f>IF(A138="","",SUMIF(Eingangsbuch!$E$7:$E$506,A138,Eingangsbuch!$T$7:$T$506))</f>
        <v/>
      </c>
    </row>
    <row r="139">
      <c r="A139" s="11" t="n"/>
      <c r="B139" s="23" t="n"/>
      <c r="C139" s="24" t="n"/>
      <c r="D139" s="23" t="n"/>
      <c r="E139" s="11" t="n"/>
      <c r="F139" s="11" t="n"/>
      <c r="G139" s="11" t="n"/>
      <c r="H139" s="25">
        <f>IF(A139="","",COUNTIF(Eingangsbuch!$E$7:$E$506,A139))</f>
        <v/>
      </c>
      <c r="I139" s="14">
        <f>IF(A139="","",SUMIF(Eingangsbuch!$E$7:$E$506,A139,Eingangsbuch!$K$7:$K$506))</f>
        <v/>
      </c>
      <c r="J139" s="14">
        <f>IF(A139="","",SUMIF(Eingangsbuch!$E$7:$E$506,A139,Eingangsbuch!$T$7:$T$506))</f>
        <v/>
      </c>
    </row>
    <row r="140">
      <c r="A140" s="11" t="n"/>
      <c r="B140" s="23" t="n"/>
      <c r="C140" s="24" t="n"/>
      <c r="D140" s="23" t="n"/>
      <c r="E140" s="11" t="n"/>
      <c r="F140" s="11" t="n"/>
      <c r="G140" s="11" t="n"/>
      <c r="H140" s="25">
        <f>IF(A140="","",COUNTIF(Eingangsbuch!$E$7:$E$506,A140))</f>
        <v/>
      </c>
      <c r="I140" s="14">
        <f>IF(A140="","",SUMIF(Eingangsbuch!$E$7:$E$506,A140,Eingangsbuch!$K$7:$K$506))</f>
        <v/>
      </c>
      <c r="J140" s="14">
        <f>IF(A140="","",SUMIF(Eingangsbuch!$E$7:$E$506,A140,Eingangsbuch!$T$7:$T$506))</f>
        <v/>
      </c>
    </row>
    <row r="141">
      <c r="A141" s="11" t="n"/>
      <c r="B141" s="23" t="n"/>
      <c r="C141" s="24" t="n"/>
      <c r="D141" s="23" t="n"/>
      <c r="E141" s="11" t="n"/>
      <c r="F141" s="11" t="n"/>
      <c r="G141" s="11" t="n"/>
      <c r="H141" s="25">
        <f>IF(A141="","",COUNTIF(Eingangsbuch!$E$7:$E$506,A141))</f>
        <v/>
      </c>
      <c r="I141" s="14">
        <f>IF(A141="","",SUMIF(Eingangsbuch!$E$7:$E$506,A141,Eingangsbuch!$K$7:$K$506))</f>
        <v/>
      </c>
      <c r="J141" s="14">
        <f>IF(A141="","",SUMIF(Eingangsbuch!$E$7:$E$506,A141,Eingangsbuch!$T$7:$T$506))</f>
        <v/>
      </c>
    </row>
    <row r="142">
      <c r="A142" s="11" t="n"/>
      <c r="B142" s="23" t="n"/>
      <c r="C142" s="24" t="n"/>
      <c r="D142" s="23" t="n"/>
      <c r="E142" s="11" t="n"/>
      <c r="F142" s="11" t="n"/>
      <c r="G142" s="11" t="n"/>
      <c r="H142" s="25">
        <f>IF(A142="","",COUNTIF(Eingangsbuch!$E$7:$E$506,A142))</f>
        <v/>
      </c>
      <c r="I142" s="14">
        <f>IF(A142="","",SUMIF(Eingangsbuch!$E$7:$E$506,A142,Eingangsbuch!$K$7:$K$506))</f>
        <v/>
      </c>
      <c r="J142" s="14">
        <f>IF(A142="","",SUMIF(Eingangsbuch!$E$7:$E$506,A142,Eingangsbuch!$T$7:$T$506))</f>
        <v/>
      </c>
    </row>
    <row r="143">
      <c r="A143" s="11" t="n"/>
      <c r="B143" s="23" t="n"/>
      <c r="C143" s="24" t="n"/>
      <c r="D143" s="23" t="n"/>
      <c r="E143" s="11" t="n"/>
      <c r="F143" s="11" t="n"/>
      <c r="G143" s="11" t="n"/>
      <c r="H143" s="25">
        <f>IF(A143="","",COUNTIF(Eingangsbuch!$E$7:$E$506,A143))</f>
        <v/>
      </c>
      <c r="I143" s="14">
        <f>IF(A143="","",SUMIF(Eingangsbuch!$E$7:$E$506,A143,Eingangsbuch!$K$7:$K$506))</f>
        <v/>
      </c>
      <c r="J143" s="14">
        <f>IF(A143="","",SUMIF(Eingangsbuch!$E$7:$E$506,A143,Eingangsbuch!$T$7:$T$506))</f>
        <v/>
      </c>
    </row>
    <row r="144">
      <c r="A144" s="11" t="n"/>
      <c r="B144" s="23" t="n"/>
      <c r="C144" s="24" t="n"/>
      <c r="D144" s="23" t="n"/>
      <c r="E144" s="11" t="n"/>
      <c r="F144" s="11" t="n"/>
      <c r="G144" s="11" t="n"/>
      <c r="H144" s="25">
        <f>IF(A144="","",COUNTIF(Eingangsbuch!$E$7:$E$506,A144))</f>
        <v/>
      </c>
      <c r="I144" s="14">
        <f>IF(A144="","",SUMIF(Eingangsbuch!$E$7:$E$506,A144,Eingangsbuch!$K$7:$K$506))</f>
        <v/>
      </c>
      <c r="J144" s="14">
        <f>IF(A144="","",SUMIF(Eingangsbuch!$E$7:$E$506,A144,Eingangsbuch!$T$7:$T$506))</f>
        <v/>
      </c>
    </row>
    <row r="145">
      <c r="A145" s="11" t="n"/>
      <c r="B145" s="23" t="n"/>
      <c r="C145" s="24" t="n"/>
      <c r="D145" s="23" t="n"/>
      <c r="E145" s="11" t="n"/>
      <c r="F145" s="11" t="n"/>
      <c r="G145" s="11" t="n"/>
      <c r="H145" s="25">
        <f>IF(A145="","",COUNTIF(Eingangsbuch!$E$7:$E$506,A145))</f>
        <v/>
      </c>
      <c r="I145" s="14">
        <f>IF(A145="","",SUMIF(Eingangsbuch!$E$7:$E$506,A145,Eingangsbuch!$K$7:$K$506))</f>
        <v/>
      </c>
      <c r="J145" s="14">
        <f>IF(A145="","",SUMIF(Eingangsbuch!$E$7:$E$506,A145,Eingangsbuch!$T$7:$T$506))</f>
        <v/>
      </c>
    </row>
    <row r="146">
      <c r="A146" s="11" t="n"/>
      <c r="B146" s="23" t="n"/>
      <c r="C146" s="24" t="n"/>
      <c r="D146" s="23" t="n"/>
      <c r="E146" s="11" t="n"/>
      <c r="F146" s="11" t="n"/>
      <c r="G146" s="11" t="n"/>
      <c r="H146" s="25">
        <f>IF(A146="","",COUNTIF(Eingangsbuch!$E$7:$E$506,A146))</f>
        <v/>
      </c>
      <c r="I146" s="14">
        <f>IF(A146="","",SUMIF(Eingangsbuch!$E$7:$E$506,A146,Eingangsbuch!$K$7:$K$506))</f>
        <v/>
      </c>
      <c r="J146" s="14">
        <f>IF(A146="","",SUMIF(Eingangsbuch!$E$7:$E$506,A146,Eingangsbuch!$T$7:$T$506))</f>
        <v/>
      </c>
    </row>
    <row r="147">
      <c r="A147" s="11" t="n"/>
      <c r="B147" s="23" t="n"/>
      <c r="C147" s="24" t="n"/>
      <c r="D147" s="23" t="n"/>
      <c r="E147" s="11" t="n"/>
      <c r="F147" s="11" t="n"/>
      <c r="G147" s="11" t="n"/>
      <c r="H147" s="25">
        <f>IF(A147="","",COUNTIF(Eingangsbuch!$E$7:$E$506,A147))</f>
        <v/>
      </c>
      <c r="I147" s="14">
        <f>IF(A147="","",SUMIF(Eingangsbuch!$E$7:$E$506,A147,Eingangsbuch!$K$7:$K$506))</f>
        <v/>
      </c>
      <c r="J147" s="14">
        <f>IF(A147="","",SUMIF(Eingangsbuch!$E$7:$E$506,A147,Eingangsbuch!$T$7:$T$506))</f>
        <v/>
      </c>
    </row>
    <row r="148">
      <c r="A148" s="11" t="n"/>
      <c r="B148" s="23" t="n"/>
      <c r="C148" s="24" t="n"/>
      <c r="D148" s="23" t="n"/>
      <c r="E148" s="11" t="n"/>
      <c r="F148" s="11" t="n"/>
      <c r="G148" s="11" t="n"/>
      <c r="H148" s="25">
        <f>IF(A148="","",COUNTIF(Eingangsbuch!$E$7:$E$506,A148))</f>
        <v/>
      </c>
      <c r="I148" s="14">
        <f>IF(A148="","",SUMIF(Eingangsbuch!$E$7:$E$506,A148,Eingangsbuch!$K$7:$K$506))</f>
        <v/>
      </c>
      <c r="J148" s="14">
        <f>IF(A148="","",SUMIF(Eingangsbuch!$E$7:$E$506,A148,Eingangsbuch!$T$7:$T$506))</f>
        <v/>
      </c>
    </row>
    <row r="149">
      <c r="A149" s="11" t="n"/>
      <c r="B149" s="23" t="n"/>
      <c r="C149" s="24" t="n"/>
      <c r="D149" s="23" t="n"/>
      <c r="E149" s="11" t="n"/>
      <c r="F149" s="11" t="n"/>
      <c r="G149" s="11" t="n"/>
      <c r="H149" s="25">
        <f>IF(A149="","",COUNTIF(Eingangsbuch!$E$7:$E$506,A149))</f>
        <v/>
      </c>
      <c r="I149" s="14">
        <f>IF(A149="","",SUMIF(Eingangsbuch!$E$7:$E$506,A149,Eingangsbuch!$K$7:$K$506))</f>
        <v/>
      </c>
      <c r="J149" s="14">
        <f>IF(A149="","",SUMIF(Eingangsbuch!$E$7:$E$506,A149,Eingangsbuch!$T$7:$T$506))</f>
        <v/>
      </c>
    </row>
    <row r="150">
      <c r="A150" s="11" t="n"/>
      <c r="B150" s="23" t="n"/>
      <c r="C150" s="24" t="n"/>
      <c r="D150" s="23" t="n"/>
      <c r="E150" s="11" t="n"/>
      <c r="F150" s="11" t="n"/>
      <c r="G150" s="11" t="n"/>
      <c r="H150" s="25">
        <f>IF(A150="","",COUNTIF(Eingangsbuch!$E$7:$E$506,A150))</f>
        <v/>
      </c>
      <c r="I150" s="14">
        <f>IF(A150="","",SUMIF(Eingangsbuch!$E$7:$E$506,A150,Eingangsbuch!$K$7:$K$506))</f>
        <v/>
      </c>
      <c r="J150" s="14">
        <f>IF(A150="","",SUMIF(Eingangsbuch!$E$7:$E$506,A150,Eingangsbuch!$T$7:$T$506))</f>
        <v/>
      </c>
    </row>
    <row r="151">
      <c r="A151" s="11" t="n"/>
      <c r="B151" s="23" t="n"/>
      <c r="C151" s="24" t="n"/>
      <c r="D151" s="23" t="n"/>
      <c r="E151" s="11" t="n"/>
      <c r="F151" s="11" t="n"/>
      <c r="G151" s="11" t="n"/>
      <c r="H151" s="25">
        <f>IF(A151="","",COUNTIF(Eingangsbuch!$E$7:$E$506,A151))</f>
        <v/>
      </c>
      <c r="I151" s="14">
        <f>IF(A151="","",SUMIF(Eingangsbuch!$E$7:$E$506,A151,Eingangsbuch!$K$7:$K$506))</f>
        <v/>
      </c>
      <c r="J151" s="14">
        <f>IF(A151="","",SUMIF(Eingangsbuch!$E$7:$E$506,A151,Eingangsbuch!$T$7:$T$506))</f>
        <v/>
      </c>
    </row>
    <row r="152">
      <c r="A152" s="11" t="n"/>
      <c r="B152" s="23" t="n"/>
      <c r="C152" s="24" t="n"/>
      <c r="D152" s="23" t="n"/>
      <c r="E152" s="11" t="n"/>
      <c r="F152" s="11" t="n"/>
      <c r="G152" s="11" t="n"/>
      <c r="H152" s="25">
        <f>IF(A152="","",COUNTIF(Eingangsbuch!$E$7:$E$506,A152))</f>
        <v/>
      </c>
      <c r="I152" s="14">
        <f>IF(A152="","",SUMIF(Eingangsbuch!$E$7:$E$506,A152,Eingangsbuch!$K$7:$K$506))</f>
        <v/>
      </c>
      <c r="J152" s="14">
        <f>IF(A152="","",SUMIF(Eingangsbuch!$E$7:$E$506,A152,Eingangsbuch!$T$7:$T$506))</f>
        <v/>
      </c>
    </row>
    <row r="153">
      <c r="A153" s="11" t="n"/>
      <c r="B153" s="23" t="n"/>
      <c r="C153" s="24" t="n"/>
      <c r="D153" s="23" t="n"/>
      <c r="E153" s="11" t="n"/>
      <c r="F153" s="11" t="n"/>
      <c r="G153" s="11" t="n"/>
      <c r="H153" s="25">
        <f>IF(A153="","",COUNTIF(Eingangsbuch!$E$7:$E$506,A153))</f>
        <v/>
      </c>
      <c r="I153" s="14">
        <f>IF(A153="","",SUMIF(Eingangsbuch!$E$7:$E$506,A153,Eingangsbuch!$K$7:$K$506))</f>
        <v/>
      </c>
      <c r="J153" s="14">
        <f>IF(A153="","",SUMIF(Eingangsbuch!$E$7:$E$506,A153,Eingangsbuch!$T$7:$T$506))</f>
        <v/>
      </c>
    </row>
    <row r="154">
      <c r="A154" s="11" t="n"/>
      <c r="B154" s="23" t="n"/>
      <c r="C154" s="24" t="n"/>
      <c r="D154" s="23" t="n"/>
      <c r="E154" s="11" t="n"/>
      <c r="F154" s="11" t="n"/>
      <c r="G154" s="11" t="n"/>
      <c r="H154" s="25">
        <f>IF(A154="","",COUNTIF(Eingangsbuch!$E$7:$E$506,A154))</f>
        <v/>
      </c>
      <c r="I154" s="14">
        <f>IF(A154="","",SUMIF(Eingangsbuch!$E$7:$E$506,A154,Eingangsbuch!$K$7:$K$506))</f>
        <v/>
      </c>
      <c r="J154" s="14">
        <f>IF(A154="","",SUMIF(Eingangsbuch!$E$7:$E$506,A154,Eingangsbuch!$T$7:$T$506))</f>
        <v/>
      </c>
    </row>
    <row r="155">
      <c r="A155" s="11" t="n"/>
      <c r="B155" s="23" t="n"/>
      <c r="C155" s="24" t="n"/>
      <c r="D155" s="23" t="n"/>
      <c r="E155" s="11" t="n"/>
      <c r="F155" s="11" t="n"/>
      <c r="G155" s="11" t="n"/>
      <c r="H155" s="25">
        <f>IF(A155="","",COUNTIF(Eingangsbuch!$E$7:$E$506,A155))</f>
        <v/>
      </c>
      <c r="I155" s="14">
        <f>IF(A155="","",SUMIF(Eingangsbuch!$E$7:$E$506,A155,Eingangsbuch!$K$7:$K$506))</f>
        <v/>
      </c>
      <c r="J155" s="14">
        <f>IF(A155="","",SUMIF(Eingangsbuch!$E$7:$E$506,A155,Eingangsbuch!$T$7:$T$506))</f>
        <v/>
      </c>
    </row>
    <row r="156">
      <c r="A156" s="11" t="n"/>
      <c r="B156" s="23" t="n"/>
      <c r="C156" s="24" t="n"/>
      <c r="D156" s="23" t="n"/>
      <c r="E156" s="11" t="n"/>
      <c r="F156" s="11" t="n"/>
      <c r="G156" s="11" t="n"/>
      <c r="H156" s="25">
        <f>IF(A156="","",COUNTIF(Eingangsbuch!$E$7:$E$506,A156))</f>
        <v/>
      </c>
      <c r="I156" s="14">
        <f>IF(A156="","",SUMIF(Eingangsbuch!$E$7:$E$506,A156,Eingangsbuch!$K$7:$K$506))</f>
        <v/>
      </c>
      <c r="J156" s="14">
        <f>IF(A156="","",SUMIF(Eingangsbuch!$E$7:$E$506,A156,Eingangsbuch!$T$7:$T$506))</f>
        <v/>
      </c>
    </row>
    <row r="157">
      <c r="A157" s="11" t="n"/>
      <c r="B157" s="23" t="n"/>
      <c r="C157" s="24" t="n"/>
      <c r="D157" s="23" t="n"/>
      <c r="E157" s="11" t="n"/>
      <c r="F157" s="11" t="n"/>
      <c r="G157" s="11" t="n"/>
      <c r="H157" s="25">
        <f>IF(A157="","",COUNTIF(Eingangsbuch!$E$7:$E$506,A157))</f>
        <v/>
      </c>
      <c r="I157" s="14">
        <f>IF(A157="","",SUMIF(Eingangsbuch!$E$7:$E$506,A157,Eingangsbuch!$K$7:$K$506))</f>
        <v/>
      </c>
      <c r="J157" s="14">
        <f>IF(A157="","",SUMIF(Eingangsbuch!$E$7:$E$506,A157,Eingangsbuch!$T$7:$T$506))</f>
        <v/>
      </c>
    </row>
    <row r="158">
      <c r="A158" s="11" t="n"/>
      <c r="B158" s="23" t="n"/>
      <c r="C158" s="24" t="n"/>
      <c r="D158" s="23" t="n"/>
      <c r="E158" s="11" t="n"/>
      <c r="F158" s="11" t="n"/>
      <c r="G158" s="11" t="n"/>
      <c r="H158" s="25">
        <f>IF(A158="","",COUNTIF(Eingangsbuch!$E$7:$E$506,A158))</f>
        <v/>
      </c>
      <c r="I158" s="14">
        <f>IF(A158="","",SUMIF(Eingangsbuch!$E$7:$E$506,A158,Eingangsbuch!$K$7:$K$506))</f>
        <v/>
      </c>
      <c r="J158" s="14">
        <f>IF(A158="","",SUMIF(Eingangsbuch!$E$7:$E$506,A158,Eingangsbuch!$T$7:$T$506))</f>
        <v/>
      </c>
    </row>
    <row r="159">
      <c r="A159" s="11" t="n"/>
      <c r="B159" s="23" t="n"/>
      <c r="C159" s="24" t="n"/>
      <c r="D159" s="23" t="n"/>
      <c r="E159" s="11" t="n"/>
      <c r="F159" s="11" t="n"/>
      <c r="G159" s="11" t="n"/>
      <c r="H159" s="25">
        <f>IF(A159="","",COUNTIF(Eingangsbuch!$E$7:$E$506,A159))</f>
        <v/>
      </c>
      <c r="I159" s="14">
        <f>IF(A159="","",SUMIF(Eingangsbuch!$E$7:$E$506,A159,Eingangsbuch!$K$7:$K$506))</f>
        <v/>
      </c>
      <c r="J159" s="14">
        <f>IF(A159="","",SUMIF(Eingangsbuch!$E$7:$E$506,A159,Eingangsbuch!$T$7:$T$506))</f>
        <v/>
      </c>
    </row>
    <row r="160">
      <c r="A160" s="11" t="n"/>
      <c r="B160" s="23" t="n"/>
      <c r="C160" s="24" t="n"/>
      <c r="D160" s="23" t="n"/>
      <c r="E160" s="11" t="n"/>
      <c r="F160" s="11" t="n"/>
      <c r="G160" s="11" t="n"/>
      <c r="H160" s="25">
        <f>IF(A160="","",COUNTIF(Eingangsbuch!$E$7:$E$506,A160))</f>
        <v/>
      </c>
      <c r="I160" s="14">
        <f>IF(A160="","",SUMIF(Eingangsbuch!$E$7:$E$506,A160,Eingangsbuch!$K$7:$K$506))</f>
        <v/>
      </c>
      <c r="J160" s="14">
        <f>IF(A160="","",SUMIF(Eingangsbuch!$E$7:$E$506,A160,Eingangsbuch!$T$7:$T$506))</f>
        <v/>
      </c>
    </row>
    <row r="161">
      <c r="A161" s="11" t="n"/>
      <c r="B161" s="23" t="n"/>
      <c r="C161" s="24" t="n"/>
      <c r="D161" s="23" t="n"/>
      <c r="E161" s="11" t="n"/>
      <c r="F161" s="11" t="n"/>
      <c r="G161" s="11" t="n"/>
      <c r="H161" s="25">
        <f>IF(A161="","",COUNTIF(Eingangsbuch!$E$7:$E$506,A161))</f>
        <v/>
      </c>
      <c r="I161" s="14">
        <f>IF(A161="","",SUMIF(Eingangsbuch!$E$7:$E$506,A161,Eingangsbuch!$K$7:$K$506))</f>
        <v/>
      </c>
      <c r="J161" s="14">
        <f>IF(A161="","",SUMIF(Eingangsbuch!$E$7:$E$506,A161,Eingangsbuch!$T$7:$T$506))</f>
        <v/>
      </c>
    </row>
    <row r="162">
      <c r="A162" s="11" t="n"/>
      <c r="B162" s="23" t="n"/>
      <c r="C162" s="24" t="n"/>
      <c r="D162" s="23" t="n"/>
      <c r="E162" s="11" t="n"/>
      <c r="F162" s="11" t="n"/>
      <c r="G162" s="11" t="n"/>
      <c r="H162" s="25">
        <f>IF(A162="","",COUNTIF(Eingangsbuch!$E$7:$E$506,A162))</f>
        <v/>
      </c>
      <c r="I162" s="14">
        <f>IF(A162="","",SUMIF(Eingangsbuch!$E$7:$E$506,A162,Eingangsbuch!$K$7:$K$506))</f>
        <v/>
      </c>
      <c r="J162" s="14">
        <f>IF(A162="","",SUMIF(Eingangsbuch!$E$7:$E$506,A162,Eingangsbuch!$T$7:$T$506))</f>
        <v/>
      </c>
    </row>
    <row r="163">
      <c r="A163" s="11" t="n"/>
      <c r="B163" s="23" t="n"/>
      <c r="C163" s="24" t="n"/>
      <c r="D163" s="23" t="n"/>
      <c r="E163" s="11" t="n"/>
      <c r="F163" s="11" t="n"/>
      <c r="G163" s="11" t="n"/>
      <c r="H163" s="25">
        <f>IF(A163="","",COUNTIF(Eingangsbuch!$E$7:$E$506,A163))</f>
        <v/>
      </c>
      <c r="I163" s="14">
        <f>IF(A163="","",SUMIF(Eingangsbuch!$E$7:$E$506,A163,Eingangsbuch!$K$7:$K$506))</f>
        <v/>
      </c>
      <c r="J163" s="14">
        <f>IF(A163="","",SUMIF(Eingangsbuch!$E$7:$E$506,A163,Eingangsbuch!$T$7:$T$506))</f>
        <v/>
      </c>
    </row>
    <row r="164">
      <c r="A164" s="11" t="n"/>
      <c r="B164" s="23" t="n"/>
      <c r="C164" s="24" t="n"/>
      <c r="D164" s="23" t="n"/>
      <c r="E164" s="11" t="n"/>
      <c r="F164" s="11" t="n"/>
      <c r="G164" s="11" t="n"/>
      <c r="H164" s="25">
        <f>IF(A164="","",COUNTIF(Eingangsbuch!$E$7:$E$506,A164))</f>
        <v/>
      </c>
      <c r="I164" s="14">
        <f>IF(A164="","",SUMIF(Eingangsbuch!$E$7:$E$506,A164,Eingangsbuch!$K$7:$K$506))</f>
        <v/>
      </c>
      <c r="J164" s="14">
        <f>IF(A164="","",SUMIF(Eingangsbuch!$E$7:$E$506,A164,Eingangsbuch!$T$7:$T$506))</f>
        <v/>
      </c>
    </row>
    <row r="165">
      <c r="A165" s="11" t="n"/>
      <c r="B165" s="23" t="n"/>
      <c r="C165" s="24" t="n"/>
      <c r="D165" s="23" t="n"/>
      <c r="E165" s="11" t="n"/>
      <c r="F165" s="11" t="n"/>
      <c r="G165" s="11" t="n"/>
      <c r="H165" s="25">
        <f>IF(A165="","",COUNTIF(Eingangsbuch!$E$7:$E$506,A165))</f>
        <v/>
      </c>
      <c r="I165" s="14">
        <f>IF(A165="","",SUMIF(Eingangsbuch!$E$7:$E$506,A165,Eingangsbuch!$K$7:$K$506))</f>
        <v/>
      </c>
      <c r="J165" s="14">
        <f>IF(A165="","",SUMIF(Eingangsbuch!$E$7:$E$506,A165,Eingangsbuch!$T$7:$T$506))</f>
        <v/>
      </c>
    </row>
    <row r="166">
      <c r="A166" s="11" t="n"/>
      <c r="B166" s="23" t="n"/>
      <c r="C166" s="24" t="n"/>
      <c r="D166" s="23" t="n"/>
      <c r="E166" s="11" t="n"/>
      <c r="F166" s="11" t="n"/>
      <c r="G166" s="11" t="n"/>
      <c r="H166" s="25">
        <f>IF(A166="","",COUNTIF(Eingangsbuch!$E$7:$E$506,A166))</f>
        <v/>
      </c>
      <c r="I166" s="14">
        <f>IF(A166="","",SUMIF(Eingangsbuch!$E$7:$E$506,A166,Eingangsbuch!$K$7:$K$506))</f>
        <v/>
      </c>
      <c r="J166" s="14">
        <f>IF(A166="","",SUMIF(Eingangsbuch!$E$7:$E$506,A166,Eingangsbuch!$T$7:$T$506))</f>
        <v/>
      </c>
    </row>
    <row r="167">
      <c r="A167" s="11" t="n"/>
      <c r="B167" s="23" t="n"/>
      <c r="C167" s="24" t="n"/>
      <c r="D167" s="23" t="n"/>
      <c r="E167" s="11" t="n"/>
      <c r="F167" s="11" t="n"/>
      <c r="G167" s="11" t="n"/>
      <c r="H167" s="25">
        <f>IF(A167="","",COUNTIF(Eingangsbuch!$E$7:$E$506,A167))</f>
        <v/>
      </c>
      <c r="I167" s="14">
        <f>IF(A167="","",SUMIF(Eingangsbuch!$E$7:$E$506,A167,Eingangsbuch!$K$7:$K$506))</f>
        <v/>
      </c>
      <c r="J167" s="14">
        <f>IF(A167="","",SUMIF(Eingangsbuch!$E$7:$E$506,A167,Eingangsbuch!$T$7:$T$506))</f>
        <v/>
      </c>
    </row>
    <row r="168">
      <c r="A168" s="11" t="n"/>
      <c r="B168" s="23" t="n"/>
      <c r="C168" s="24" t="n"/>
      <c r="D168" s="23" t="n"/>
      <c r="E168" s="11" t="n"/>
      <c r="F168" s="11" t="n"/>
      <c r="G168" s="11" t="n"/>
      <c r="H168" s="25">
        <f>IF(A168="","",COUNTIF(Eingangsbuch!$E$7:$E$506,A168))</f>
        <v/>
      </c>
      <c r="I168" s="14">
        <f>IF(A168="","",SUMIF(Eingangsbuch!$E$7:$E$506,A168,Eingangsbuch!$K$7:$K$506))</f>
        <v/>
      </c>
      <c r="J168" s="14">
        <f>IF(A168="","",SUMIF(Eingangsbuch!$E$7:$E$506,A168,Eingangsbuch!$T$7:$T$506))</f>
        <v/>
      </c>
    </row>
    <row r="169">
      <c r="A169" s="11" t="n"/>
      <c r="B169" s="23" t="n"/>
      <c r="C169" s="24" t="n"/>
      <c r="D169" s="23" t="n"/>
      <c r="E169" s="11" t="n"/>
      <c r="F169" s="11" t="n"/>
      <c r="G169" s="11" t="n"/>
      <c r="H169" s="25">
        <f>IF(A169="","",COUNTIF(Eingangsbuch!$E$7:$E$506,A169))</f>
        <v/>
      </c>
      <c r="I169" s="14">
        <f>IF(A169="","",SUMIF(Eingangsbuch!$E$7:$E$506,A169,Eingangsbuch!$K$7:$K$506))</f>
        <v/>
      </c>
      <c r="J169" s="14">
        <f>IF(A169="","",SUMIF(Eingangsbuch!$E$7:$E$506,A169,Eingangsbuch!$T$7:$T$506))</f>
        <v/>
      </c>
    </row>
    <row r="170">
      <c r="A170" s="11" t="n"/>
      <c r="B170" s="23" t="n"/>
      <c r="C170" s="24" t="n"/>
      <c r="D170" s="23" t="n"/>
      <c r="E170" s="11" t="n"/>
      <c r="F170" s="11" t="n"/>
      <c r="G170" s="11" t="n"/>
      <c r="H170" s="25">
        <f>IF(A170="","",COUNTIF(Eingangsbuch!$E$7:$E$506,A170))</f>
        <v/>
      </c>
      <c r="I170" s="14">
        <f>IF(A170="","",SUMIF(Eingangsbuch!$E$7:$E$506,A170,Eingangsbuch!$K$7:$K$506))</f>
        <v/>
      </c>
      <c r="J170" s="14">
        <f>IF(A170="","",SUMIF(Eingangsbuch!$E$7:$E$506,A170,Eingangsbuch!$T$7:$T$506))</f>
        <v/>
      </c>
    </row>
    <row r="171">
      <c r="A171" s="11" t="n"/>
      <c r="B171" s="23" t="n"/>
      <c r="C171" s="24" t="n"/>
      <c r="D171" s="23" t="n"/>
      <c r="E171" s="11" t="n"/>
      <c r="F171" s="11" t="n"/>
      <c r="G171" s="11" t="n"/>
      <c r="H171" s="25">
        <f>IF(A171="","",COUNTIF(Eingangsbuch!$E$7:$E$506,A171))</f>
        <v/>
      </c>
      <c r="I171" s="14">
        <f>IF(A171="","",SUMIF(Eingangsbuch!$E$7:$E$506,A171,Eingangsbuch!$K$7:$K$506))</f>
        <v/>
      </c>
      <c r="J171" s="14">
        <f>IF(A171="","",SUMIF(Eingangsbuch!$E$7:$E$506,A171,Eingangsbuch!$T$7:$T$506))</f>
        <v/>
      </c>
    </row>
    <row r="172">
      <c r="A172" s="11" t="n"/>
      <c r="B172" s="23" t="n"/>
      <c r="C172" s="24" t="n"/>
      <c r="D172" s="23" t="n"/>
      <c r="E172" s="11" t="n"/>
      <c r="F172" s="11" t="n"/>
      <c r="G172" s="11" t="n"/>
      <c r="H172" s="25">
        <f>IF(A172="","",COUNTIF(Eingangsbuch!$E$7:$E$506,A172))</f>
        <v/>
      </c>
      <c r="I172" s="14">
        <f>IF(A172="","",SUMIF(Eingangsbuch!$E$7:$E$506,A172,Eingangsbuch!$K$7:$K$506))</f>
        <v/>
      </c>
      <c r="J172" s="14">
        <f>IF(A172="","",SUMIF(Eingangsbuch!$E$7:$E$506,A172,Eingangsbuch!$T$7:$T$506))</f>
        <v/>
      </c>
    </row>
    <row r="173">
      <c r="A173" s="11" t="n"/>
      <c r="B173" s="23" t="n"/>
      <c r="C173" s="24" t="n"/>
      <c r="D173" s="23" t="n"/>
      <c r="E173" s="11" t="n"/>
      <c r="F173" s="11" t="n"/>
      <c r="G173" s="11" t="n"/>
      <c r="H173" s="25">
        <f>IF(A173="","",COUNTIF(Eingangsbuch!$E$7:$E$506,A173))</f>
        <v/>
      </c>
      <c r="I173" s="14">
        <f>IF(A173="","",SUMIF(Eingangsbuch!$E$7:$E$506,A173,Eingangsbuch!$K$7:$K$506))</f>
        <v/>
      </c>
      <c r="J173" s="14">
        <f>IF(A173="","",SUMIF(Eingangsbuch!$E$7:$E$506,A173,Eingangsbuch!$T$7:$T$506))</f>
        <v/>
      </c>
    </row>
    <row r="174">
      <c r="A174" s="11" t="n"/>
      <c r="B174" s="23" t="n"/>
      <c r="C174" s="24" t="n"/>
      <c r="D174" s="23" t="n"/>
      <c r="E174" s="11" t="n"/>
      <c r="F174" s="11" t="n"/>
      <c r="G174" s="11" t="n"/>
      <c r="H174" s="25">
        <f>IF(A174="","",COUNTIF(Eingangsbuch!$E$7:$E$506,A174))</f>
        <v/>
      </c>
      <c r="I174" s="14">
        <f>IF(A174="","",SUMIF(Eingangsbuch!$E$7:$E$506,A174,Eingangsbuch!$K$7:$K$506))</f>
        <v/>
      </c>
      <c r="J174" s="14">
        <f>IF(A174="","",SUMIF(Eingangsbuch!$E$7:$E$506,A174,Eingangsbuch!$T$7:$T$506))</f>
        <v/>
      </c>
    </row>
    <row r="175">
      <c r="A175" s="11" t="n"/>
      <c r="B175" s="23" t="n"/>
      <c r="C175" s="24" t="n"/>
      <c r="D175" s="23" t="n"/>
      <c r="E175" s="11" t="n"/>
      <c r="F175" s="11" t="n"/>
      <c r="G175" s="11" t="n"/>
      <c r="H175" s="25">
        <f>IF(A175="","",COUNTIF(Eingangsbuch!$E$7:$E$506,A175))</f>
        <v/>
      </c>
      <c r="I175" s="14">
        <f>IF(A175="","",SUMIF(Eingangsbuch!$E$7:$E$506,A175,Eingangsbuch!$K$7:$K$506))</f>
        <v/>
      </c>
      <c r="J175" s="14">
        <f>IF(A175="","",SUMIF(Eingangsbuch!$E$7:$E$506,A175,Eingangsbuch!$T$7:$T$506))</f>
        <v/>
      </c>
    </row>
    <row r="176">
      <c r="A176" s="11" t="n"/>
      <c r="B176" s="23" t="n"/>
      <c r="C176" s="24" t="n"/>
      <c r="D176" s="23" t="n"/>
      <c r="E176" s="11" t="n"/>
      <c r="F176" s="11" t="n"/>
      <c r="G176" s="11" t="n"/>
      <c r="H176" s="25">
        <f>IF(A176="","",COUNTIF(Eingangsbuch!$E$7:$E$506,A176))</f>
        <v/>
      </c>
      <c r="I176" s="14">
        <f>IF(A176="","",SUMIF(Eingangsbuch!$E$7:$E$506,A176,Eingangsbuch!$K$7:$K$506))</f>
        <v/>
      </c>
      <c r="J176" s="14">
        <f>IF(A176="","",SUMIF(Eingangsbuch!$E$7:$E$506,A176,Eingangsbuch!$T$7:$T$506))</f>
        <v/>
      </c>
    </row>
    <row r="177">
      <c r="A177" s="11" t="n"/>
      <c r="B177" s="23" t="n"/>
      <c r="C177" s="24" t="n"/>
      <c r="D177" s="23" t="n"/>
      <c r="E177" s="11" t="n"/>
      <c r="F177" s="11" t="n"/>
      <c r="G177" s="11" t="n"/>
      <c r="H177" s="25">
        <f>IF(A177="","",COUNTIF(Eingangsbuch!$E$7:$E$506,A177))</f>
        <v/>
      </c>
      <c r="I177" s="14">
        <f>IF(A177="","",SUMIF(Eingangsbuch!$E$7:$E$506,A177,Eingangsbuch!$K$7:$K$506))</f>
        <v/>
      </c>
      <c r="J177" s="14">
        <f>IF(A177="","",SUMIF(Eingangsbuch!$E$7:$E$506,A177,Eingangsbuch!$T$7:$T$506))</f>
        <v/>
      </c>
    </row>
    <row r="178">
      <c r="A178" s="11" t="n"/>
      <c r="B178" s="23" t="n"/>
      <c r="C178" s="24" t="n"/>
      <c r="D178" s="23" t="n"/>
      <c r="E178" s="11" t="n"/>
      <c r="F178" s="11" t="n"/>
      <c r="G178" s="11" t="n"/>
      <c r="H178" s="25">
        <f>IF(A178="","",COUNTIF(Eingangsbuch!$E$7:$E$506,A178))</f>
        <v/>
      </c>
      <c r="I178" s="14">
        <f>IF(A178="","",SUMIF(Eingangsbuch!$E$7:$E$506,A178,Eingangsbuch!$K$7:$K$506))</f>
        <v/>
      </c>
      <c r="J178" s="14">
        <f>IF(A178="","",SUMIF(Eingangsbuch!$E$7:$E$506,A178,Eingangsbuch!$T$7:$T$506))</f>
        <v/>
      </c>
    </row>
    <row r="179">
      <c r="A179" s="11" t="n"/>
      <c r="B179" s="23" t="n"/>
      <c r="C179" s="24" t="n"/>
      <c r="D179" s="23" t="n"/>
      <c r="E179" s="11" t="n"/>
      <c r="F179" s="11" t="n"/>
      <c r="G179" s="11" t="n"/>
      <c r="H179" s="25">
        <f>IF(A179="","",COUNTIF(Eingangsbuch!$E$7:$E$506,A179))</f>
        <v/>
      </c>
      <c r="I179" s="14">
        <f>IF(A179="","",SUMIF(Eingangsbuch!$E$7:$E$506,A179,Eingangsbuch!$K$7:$K$506))</f>
        <v/>
      </c>
      <c r="J179" s="14">
        <f>IF(A179="","",SUMIF(Eingangsbuch!$E$7:$E$506,A179,Eingangsbuch!$T$7:$T$506))</f>
        <v/>
      </c>
    </row>
    <row r="180">
      <c r="A180" s="11" t="n"/>
      <c r="B180" s="23" t="n"/>
      <c r="C180" s="24" t="n"/>
      <c r="D180" s="23" t="n"/>
      <c r="E180" s="11" t="n"/>
      <c r="F180" s="11" t="n"/>
      <c r="G180" s="11" t="n"/>
      <c r="H180" s="25">
        <f>IF(A180="","",COUNTIF(Eingangsbuch!$E$7:$E$506,A180))</f>
        <v/>
      </c>
      <c r="I180" s="14">
        <f>IF(A180="","",SUMIF(Eingangsbuch!$E$7:$E$506,A180,Eingangsbuch!$K$7:$K$506))</f>
        <v/>
      </c>
      <c r="J180" s="14">
        <f>IF(A180="","",SUMIF(Eingangsbuch!$E$7:$E$506,A180,Eingangsbuch!$T$7:$T$506))</f>
        <v/>
      </c>
    </row>
    <row r="181">
      <c r="A181" s="11" t="n"/>
      <c r="B181" s="23" t="n"/>
      <c r="C181" s="24" t="n"/>
      <c r="D181" s="23" t="n"/>
      <c r="E181" s="11" t="n"/>
      <c r="F181" s="11" t="n"/>
      <c r="G181" s="11" t="n"/>
      <c r="H181" s="25">
        <f>IF(A181="","",COUNTIF(Eingangsbuch!$E$7:$E$506,A181))</f>
        <v/>
      </c>
      <c r="I181" s="14">
        <f>IF(A181="","",SUMIF(Eingangsbuch!$E$7:$E$506,A181,Eingangsbuch!$K$7:$K$506))</f>
        <v/>
      </c>
      <c r="J181" s="14">
        <f>IF(A181="","",SUMIF(Eingangsbuch!$E$7:$E$506,A181,Eingangsbuch!$T$7:$T$506))</f>
        <v/>
      </c>
    </row>
    <row r="182">
      <c r="A182" s="11" t="n"/>
      <c r="B182" s="23" t="n"/>
      <c r="C182" s="24" t="n"/>
      <c r="D182" s="23" t="n"/>
      <c r="E182" s="11" t="n"/>
      <c r="F182" s="11" t="n"/>
      <c r="G182" s="11" t="n"/>
      <c r="H182" s="25">
        <f>IF(A182="","",COUNTIF(Eingangsbuch!$E$7:$E$506,A182))</f>
        <v/>
      </c>
      <c r="I182" s="14">
        <f>IF(A182="","",SUMIF(Eingangsbuch!$E$7:$E$506,A182,Eingangsbuch!$K$7:$K$506))</f>
        <v/>
      </c>
      <c r="J182" s="14">
        <f>IF(A182="","",SUMIF(Eingangsbuch!$E$7:$E$506,A182,Eingangsbuch!$T$7:$T$506))</f>
        <v/>
      </c>
    </row>
    <row r="183">
      <c r="A183" s="11" t="n"/>
      <c r="B183" s="23" t="n"/>
      <c r="C183" s="24" t="n"/>
      <c r="D183" s="23" t="n"/>
      <c r="E183" s="11" t="n"/>
      <c r="F183" s="11" t="n"/>
      <c r="G183" s="11" t="n"/>
      <c r="H183" s="25">
        <f>IF(A183="","",COUNTIF(Eingangsbuch!$E$7:$E$506,A183))</f>
        <v/>
      </c>
      <c r="I183" s="14">
        <f>IF(A183="","",SUMIF(Eingangsbuch!$E$7:$E$506,A183,Eingangsbuch!$K$7:$K$506))</f>
        <v/>
      </c>
      <c r="J183" s="14">
        <f>IF(A183="","",SUMIF(Eingangsbuch!$E$7:$E$506,A183,Eingangsbuch!$T$7:$T$506))</f>
        <v/>
      </c>
    </row>
    <row r="184">
      <c r="A184" s="11" t="n"/>
      <c r="B184" s="23" t="n"/>
      <c r="C184" s="24" t="n"/>
      <c r="D184" s="23" t="n"/>
      <c r="E184" s="11" t="n"/>
      <c r="F184" s="11" t="n"/>
      <c r="G184" s="11" t="n"/>
      <c r="H184" s="25">
        <f>IF(A184="","",COUNTIF(Eingangsbuch!$E$7:$E$506,A184))</f>
        <v/>
      </c>
      <c r="I184" s="14">
        <f>IF(A184="","",SUMIF(Eingangsbuch!$E$7:$E$506,A184,Eingangsbuch!$K$7:$K$506))</f>
        <v/>
      </c>
      <c r="J184" s="14">
        <f>IF(A184="","",SUMIF(Eingangsbuch!$E$7:$E$506,A184,Eingangsbuch!$T$7:$T$506))</f>
        <v/>
      </c>
    </row>
    <row r="185">
      <c r="A185" s="11" t="n"/>
      <c r="B185" s="23" t="n"/>
      <c r="C185" s="24" t="n"/>
      <c r="D185" s="23" t="n"/>
      <c r="E185" s="11" t="n"/>
      <c r="F185" s="11" t="n"/>
      <c r="G185" s="11" t="n"/>
      <c r="H185" s="25">
        <f>IF(A185="","",COUNTIF(Eingangsbuch!$E$7:$E$506,A185))</f>
        <v/>
      </c>
      <c r="I185" s="14">
        <f>IF(A185="","",SUMIF(Eingangsbuch!$E$7:$E$506,A185,Eingangsbuch!$K$7:$K$506))</f>
        <v/>
      </c>
      <c r="J185" s="14">
        <f>IF(A185="","",SUMIF(Eingangsbuch!$E$7:$E$506,A185,Eingangsbuch!$T$7:$T$506))</f>
        <v/>
      </c>
    </row>
    <row r="186">
      <c r="A186" s="11" t="n"/>
      <c r="B186" s="23" t="n"/>
      <c r="C186" s="24" t="n"/>
      <c r="D186" s="23" t="n"/>
      <c r="E186" s="11" t="n"/>
      <c r="F186" s="11" t="n"/>
      <c r="G186" s="11" t="n"/>
      <c r="H186" s="25">
        <f>IF(A186="","",COUNTIF(Eingangsbuch!$E$7:$E$506,A186))</f>
        <v/>
      </c>
      <c r="I186" s="14">
        <f>IF(A186="","",SUMIF(Eingangsbuch!$E$7:$E$506,A186,Eingangsbuch!$K$7:$K$506))</f>
        <v/>
      </c>
      <c r="J186" s="14">
        <f>IF(A186="","",SUMIF(Eingangsbuch!$E$7:$E$506,A186,Eingangsbuch!$T$7:$T$506))</f>
        <v/>
      </c>
    </row>
    <row r="187">
      <c r="A187" s="11" t="n"/>
      <c r="B187" s="23" t="n"/>
      <c r="C187" s="24" t="n"/>
      <c r="D187" s="23" t="n"/>
      <c r="E187" s="11" t="n"/>
      <c r="F187" s="11" t="n"/>
      <c r="G187" s="11" t="n"/>
      <c r="H187" s="25">
        <f>IF(A187="","",COUNTIF(Eingangsbuch!$E$7:$E$506,A187))</f>
        <v/>
      </c>
      <c r="I187" s="14">
        <f>IF(A187="","",SUMIF(Eingangsbuch!$E$7:$E$506,A187,Eingangsbuch!$K$7:$K$506))</f>
        <v/>
      </c>
      <c r="J187" s="14">
        <f>IF(A187="","",SUMIF(Eingangsbuch!$E$7:$E$506,A187,Eingangsbuch!$T$7:$T$506))</f>
        <v/>
      </c>
    </row>
    <row r="188">
      <c r="A188" s="11" t="n"/>
      <c r="B188" s="23" t="n"/>
      <c r="C188" s="24" t="n"/>
      <c r="D188" s="23" t="n"/>
      <c r="E188" s="11" t="n"/>
      <c r="F188" s="11" t="n"/>
      <c r="G188" s="11" t="n"/>
      <c r="H188" s="25">
        <f>IF(A188="","",COUNTIF(Eingangsbuch!$E$7:$E$506,A188))</f>
        <v/>
      </c>
      <c r="I188" s="14">
        <f>IF(A188="","",SUMIF(Eingangsbuch!$E$7:$E$506,A188,Eingangsbuch!$K$7:$K$506))</f>
        <v/>
      </c>
      <c r="J188" s="14">
        <f>IF(A188="","",SUMIF(Eingangsbuch!$E$7:$E$506,A188,Eingangsbuch!$T$7:$T$506))</f>
        <v/>
      </c>
    </row>
    <row r="189">
      <c r="A189" s="11" t="n"/>
      <c r="B189" s="23" t="n"/>
      <c r="C189" s="24" t="n"/>
      <c r="D189" s="23" t="n"/>
      <c r="E189" s="11" t="n"/>
      <c r="F189" s="11" t="n"/>
      <c r="G189" s="11" t="n"/>
      <c r="H189" s="25">
        <f>IF(A189="","",COUNTIF(Eingangsbuch!$E$7:$E$506,A189))</f>
        <v/>
      </c>
      <c r="I189" s="14">
        <f>IF(A189="","",SUMIF(Eingangsbuch!$E$7:$E$506,A189,Eingangsbuch!$K$7:$K$506))</f>
        <v/>
      </c>
      <c r="J189" s="14">
        <f>IF(A189="","",SUMIF(Eingangsbuch!$E$7:$E$506,A189,Eingangsbuch!$T$7:$T$506))</f>
        <v/>
      </c>
    </row>
    <row r="190">
      <c r="A190" s="11" t="n"/>
      <c r="B190" s="23" t="n"/>
      <c r="C190" s="24" t="n"/>
      <c r="D190" s="23" t="n"/>
      <c r="E190" s="11" t="n"/>
      <c r="F190" s="11" t="n"/>
      <c r="G190" s="11" t="n"/>
      <c r="H190" s="25">
        <f>IF(A190="","",COUNTIF(Eingangsbuch!$E$7:$E$506,A190))</f>
        <v/>
      </c>
      <c r="I190" s="14">
        <f>IF(A190="","",SUMIF(Eingangsbuch!$E$7:$E$506,A190,Eingangsbuch!$K$7:$K$506))</f>
        <v/>
      </c>
      <c r="J190" s="14">
        <f>IF(A190="","",SUMIF(Eingangsbuch!$E$7:$E$506,A190,Eingangsbuch!$T$7:$T$506))</f>
        <v/>
      </c>
    </row>
    <row r="191">
      <c r="A191" s="11" t="n"/>
      <c r="B191" s="23" t="n"/>
      <c r="C191" s="24" t="n"/>
      <c r="D191" s="23" t="n"/>
      <c r="E191" s="11" t="n"/>
      <c r="F191" s="11" t="n"/>
      <c r="G191" s="11" t="n"/>
      <c r="H191" s="25">
        <f>IF(A191="","",COUNTIF(Eingangsbuch!$E$7:$E$506,A191))</f>
        <v/>
      </c>
      <c r="I191" s="14">
        <f>IF(A191="","",SUMIF(Eingangsbuch!$E$7:$E$506,A191,Eingangsbuch!$K$7:$K$506))</f>
        <v/>
      </c>
      <c r="J191" s="14">
        <f>IF(A191="","",SUMIF(Eingangsbuch!$E$7:$E$506,A191,Eingangsbuch!$T$7:$T$506))</f>
        <v/>
      </c>
    </row>
    <row r="192">
      <c r="A192" s="11" t="n"/>
      <c r="B192" s="23" t="n"/>
      <c r="C192" s="24" t="n"/>
      <c r="D192" s="23" t="n"/>
      <c r="E192" s="11" t="n"/>
      <c r="F192" s="11" t="n"/>
      <c r="G192" s="11" t="n"/>
      <c r="H192" s="25">
        <f>IF(A192="","",COUNTIF(Eingangsbuch!$E$7:$E$506,A192))</f>
        <v/>
      </c>
      <c r="I192" s="14">
        <f>IF(A192="","",SUMIF(Eingangsbuch!$E$7:$E$506,A192,Eingangsbuch!$K$7:$K$506))</f>
        <v/>
      </c>
      <c r="J192" s="14">
        <f>IF(A192="","",SUMIF(Eingangsbuch!$E$7:$E$506,A192,Eingangsbuch!$T$7:$T$506))</f>
        <v/>
      </c>
    </row>
    <row r="193">
      <c r="A193" s="11" t="n"/>
      <c r="B193" s="23" t="n"/>
      <c r="C193" s="24" t="n"/>
      <c r="D193" s="23" t="n"/>
      <c r="E193" s="11" t="n"/>
      <c r="F193" s="11" t="n"/>
      <c r="G193" s="11" t="n"/>
      <c r="H193" s="25">
        <f>IF(A193="","",COUNTIF(Eingangsbuch!$E$7:$E$506,A193))</f>
        <v/>
      </c>
      <c r="I193" s="14">
        <f>IF(A193="","",SUMIF(Eingangsbuch!$E$7:$E$506,A193,Eingangsbuch!$K$7:$K$506))</f>
        <v/>
      </c>
      <c r="J193" s="14">
        <f>IF(A193="","",SUMIF(Eingangsbuch!$E$7:$E$506,A193,Eingangsbuch!$T$7:$T$506))</f>
        <v/>
      </c>
    </row>
    <row r="194">
      <c r="A194" s="11" t="n"/>
      <c r="B194" s="23" t="n"/>
      <c r="C194" s="24" t="n"/>
      <c r="D194" s="23" t="n"/>
      <c r="E194" s="11" t="n"/>
      <c r="F194" s="11" t="n"/>
      <c r="G194" s="11" t="n"/>
      <c r="H194" s="25">
        <f>IF(A194="","",COUNTIF(Eingangsbuch!$E$7:$E$506,A194))</f>
        <v/>
      </c>
      <c r="I194" s="14">
        <f>IF(A194="","",SUMIF(Eingangsbuch!$E$7:$E$506,A194,Eingangsbuch!$K$7:$K$506))</f>
        <v/>
      </c>
      <c r="J194" s="14">
        <f>IF(A194="","",SUMIF(Eingangsbuch!$E$7:$E$506,A194,Eingangsbuch!$T$7:$T$506))</f>
        <v/>
      </c>
    </row>
    <row r="195">
      <c r="A195" s="11" t="n"/>
      <c r="B195" s="23" t="n"/>
      <c r="C195" s="24" t="n"/>
      <c r="D195" s="23" t="n"/>
      <c r="E195" s="11" t="n"/>
      <c r="F195" s="11" t="n"/>
      <c r="G195" s="11" t="n"/>
      <c r="H195" s="25">
        <f>IF(A195="","",COUNTIF(Eingangsbuch!$E$7:$E$506,A195))</f>
        <v/>
      </c>
      <c r="I195" s="14">
        <f>IF(A195="","",SUMIF(Eingangsbuch!$E$7:$E$506,A195,Eingangsbuch!$K$7:$K$506))</f>
        <v/>
      </c>
      <c r="J195" s="14">
        <f>IF(A195="","",SUMIF(Eingangsbuch!$E$7:$E$506,A195,Eingangsbuch!$T$7:$T$506))</f>
        <v/>
      </c>
    </row>
    <row r="196">
      <c r="A196" s="11" t="n"/>
      <c r="B196" s="23" t="n"/>
      <c r="C196" s="24" t="n"/>
      <c r="D196" s="23" t="n"/>
      <c r="E196" s="11" t="n"/>
      <c r="F196" s="11" t="n"/>
      <c r="G196" s="11" t="n"/>
      <c r="H196" s="25">
        <f>IF(A196="","",COUNTIF(Eingangsbuch!$E$7:$E$506,A196))</f>
        <v/>
      </c>
      <c r="I196" s="14">
        <f>IF(A196="","",SUMIF(Eingangsbuch!$E$7:$E$506,A196,Eingangsbuch!$K$7:$K$506))</f>
        <v/>
      </c>
      <c r="J196" s="14">
        <f>IF(A196="","",SUMIF(Eingangsbuch!$E$7:$E$506,A196,Eingangsbuch!$T$7:$T$506))</f>
        <v/>
      </c>
    </row>
    <row r="197">
      <c r="A197" s="11" t="n"/>
      <c r="B197" s="23" t="n"/>
      <c r="C197" s="24" t="n"/>
      <c r="D197" s="23" t="n"/>
      <c r="E197" s="11" t="n"/>
      <c r="F197" s="11" t="n"/>
      <c r="G197" s="11" t="n"/>
      <c r="H197" s="25">
        <f>IF(A197="","",COUNTIF(Eingangsbuch!$E$7:$E$506,A197))</f>
        <v/>
      </c>
      <c r="I197" s="14">
        <f>IF(A197="","",SUMIF(Eingangsbuch!$E$7:$E$506,A197,Eingangsbuch!$K$7:$K$506))</f>
        <v/>
      </c>
      <c r="J197" s="14">
        <f>IF(A197="","",SUMIF(Eingangsbuch!$E$7:$E$506,A197,Eingangsbuch!$T$7:$T$506))</f>
        <v/>
      </c>
    </row>
    <row r="198">
      <c r="A198" s="11" t="n"/>
      <c r="B198" s="23" t="n"/>
      <c r="C198" s="24" t="n"/>
      <c r="D198" s="23" t="n"/>
      <c r="E198" s="11" t="n"/>
      <c r="F198" s="11" t="n"/>
      <c r="G198" s="11" t="n"/>
      <c r="H198" s="25">
        <f>IF(A198="","",COUNTIF(Eingangsbuch!$E$7:$E$506,A198))</f>
        <v/>
      </c>
      <c r="I198" s="14">
        <f>IF(A198="","",SUMIF(Eingangsbuch!$E$7:$E$506,A198,Eingangsbuch!$K$7:$K$506))</f>
        <v/>
      </c>
      <c r="J198" s="14">
        <f>IF(A198="","",SUMIF(Eingangsbuch!$E$7:$E$506,A198,Eingangsbuch!$T$7:$T$506))</f>
        <v/>
      </c>
    </row>
    <row r="199">
      <c r="A199" s="11" t="n"/>
      <c r="B199" s="23" t="n"/>
      <c r="C199" s="24" t="n"/>
      <c r="D199" s="23" t="n"/>
      <c r="E199" s="11" t="n"/>
      <c r="F199" s="11" t="n"/>
      <c r="G199" s="11" t="n"/>
      <c r="H199" s="25">
        <f>IF(A199="","",COUNTIF(Eingangsbuch!$E$7:$E$506,A199))</f>
        <v/>
      </c>
      <c r="I199" s="14">
        <f>IF(A199="","",SUMIF(Eingangsbuch!$E$7:$E$506,A199,Eingangsbuch!$K$7:$K$506))</f>
        <v/>
      </c>
      <c r="J199" s="14">
        <f>IF(A199="","",SUMIF(Eingangsbuch!$E$7:$E$506,A199,Eingangsbuch!$T$7:$T$506))</f>
        <v/>
      </c>
    </row>
    <row r="200">
      <c r="A200" s="11" t="n"/>
      <c r="B200" s="23" t="n"/>
      <c r="C200" s="24" t="n"/>
      <c r="D200" s="23" t="n"/>
      <c r="E200" s="11" t="n"/>
      <c r="F200" s="11" t="n"/>
      <c r="G200" s="11" t="n"/>
      <c r="H200" s="25">
        <f>IF(A200="","",COUNTIF(Eingangsbuch!$E$7:$E$506,A200))</f>
        <v/>
      </c>
      <c r="I200" s="14">
        <f>IF(A200="","",SUMIF(Eingangsbuch!$E$7:$E$506,A200,Eingangsbuch!$K$7:$K$506))</f>
        <v/>
      </c>
      <c r="J200" s="14">
        <f>IF(A200="","",SUMIF(Eingangsbuch!$E$7:$E$506,A200,Eingangsbuch!$T$7:$T$506))</f>
        <v/>
      </c>
    </row>
    <row r="201">
      <c r="A201" s="11" t="n"/>
      <c r="B201" s="23" t="n"/>
      <c r="C201" s="24" t="n"/>
      <c r="D201" s="23" t="n"/>
      <c r="E201" s="11" t="n"/>
      <c r="F201" s="11" t="n"/>
      <c r="G201" s="11" t="n"/>
      <c r="H201" s="25">
        <f>IF(A201="","",COUNTIF(Eingangsbuch!$E$7:$E$506,A201))</f>
        <v/>
      </c>
      <c r="I201" s="14">
        <f>IF(A201="","",SUMIF(Eingangsbuch!$E$7:$E$506,A201,Eingangsbuch!$K$7:$K$506))</f>
        <v/>
      </c>
      <c r="J201" s="14">
        <f>IF(A201="","",SUMIF(Eingangsbuch!$E$7:$E$506,A201,Eingangsbuch!$T$7:$T$506))</f>
        <v/>
      </c>
    </row>
    <row r="202">
      <c r="A202" s="11" t="n"/>
      <c r="B202" s="23" t="n"/>
      <c r="C202" s="24" t="n"/>
      <c r="D202" s="23" t="n"/>
      <c r="E202" s="11" t="n"/>
      <c r="F202" s="11" t="n"/>
      <c r="G202" s="11" t="n"/>
      <c r="H202" s="25">
        <f>IF(A202="","",COUNTIF(Eingangsbuch!$E$7:$E$506,A202))</f>
        <v/>
      </c>
      <c r="I202" s="14">
        <f>IF(A202="","",SUMIF(Eingangsbuch!$E$7:$E$506,A202,Eingangsbuch!$K$7:$K$506))</f>
        <v/>
      </c>
      <c r="J202" s="14">
        <f>IF(A202="","",SUMIF(Eingangsbuch!$E$7:$E$506,A202,Eingangsbuch!$T$7:$T$506))</f>
        <v/>
      </c>
    </row>
    <row r="203">
      <c r="A203" s="11" t="n"/>
      <c r="B203" s="23" t="n"/>
      <c r="C203" s="24" t="n"/>
      <c r="D203" s="23" t="n"/>
      <c r="E203" s="11" t="n"/>
      <c r="F203" s="11" t="n"/>
      <c r="G203" s="11" t="n"/>
      <c r="H203" s="25">
        <f>IF(A203="","",COUNTIF(Eingangsbuch!$E$7:$E$506,A203))</f>
        <v/>
      </c>
      <c r="I203" s="14">
        <f>IF(A203="","",SUMIF(Eingangsbuch!$E$7:$E$506,A203,Eingangsbuch!$K$7:$K$506))</f>
        <v/>
      </c>
      <c r="J203" s="14">
        <f>IF(A203="","",SUMIF(Eingangsbuch!$E$7:$E$506,A203,Eingangsbuch!$T$7:$T$506))</f>
        <v/>
      </c>
    </row>
    <row r="204">
      <c r="A204" s="11" t="n"/>
      <c r="B204" s="23" t="n"/>
      <c r="C204" s="24" t="n"/>
      <c r="D204" s="23" t="n"/>
      <c r="E204" s="11" t="n"/>
      <c r="F204" s="11" t="n"/>
      <c r="G204" s="11" t="n"/>
      <c r="H204" s="25">
        <f>IF(A204="","",COUNTIF(Eingangsbuch!$E$7:$E$506,A204))</f>
        <v/>
      </c>
      <c r="I204" s="14">
        <f>IF(A204="","",SUMIF(Eingangsbuch!$E$7:$E$506,A204,Eingangsbuch!$K$7:$K$506))</f>
        <v/>
      </c>
      <c r="J204" s="14">
        <f>IF(A204="","",SUMIF(Eingangsbuch!$E$7:$E$506,A204,Eingangsbuch!$T$7:$T$506))</f>
        <v/>
      </c>
    </row>
    <row r="205">
      <c r="A205" s="11" t="n"/>
      <c r="B205" s="23" t="n"/>
      <c r="C205" s="24" t="n"/>
      <c r="D205" s="23" t="n"/>
      <c r="E205" s="11" t="n"/>
      <c r="F205" s="11" t="n"/>
      <c r="G205" s="11" t="n"/>
      <c r="H205" s="25">
        <f>IF(A205="","",COUNTIF(Eingangsbuch!$E$7:$E$506,A205))</f>
        <v/>
      </c>
      <c r="I205" s="14">
        <f>IF(A205="","",SUMIF(Eingangsbuch!$E$7:$E$506,A205,Eingangsbuch!$K$7:$K$506))</f>
        <v/>
      </c>
      <c r="J205" s="14">
        <f>IF(A205="","",SUMIF(Eingangsbuch!$E$7:$E$506,A205,Eingangsbuch!$T$7:$T$506))</f>
        <v/>
      </c>
    </row>
  </sheetData>
  <dataValidations count="1">
    <dataValidation sqref="E6:E205" showDropDown="0" showInputMessage="0" showErrorMessage="0" allowBlank="1" type="list">
      <formula1>Einstellungen!$A$8:$A$47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6C756C"/>
    <outlinePr summaryBelow="1" summaryRight="1"/>
    <pageSetUpPr/>
  </sheetPr>
  <dimension ref="A1:M48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9" customWidth="1" min="2" max="2"/>
    <col width="13" customWidth="1" min="3" max="3"/>
    <col width="13" customWidth="1" min="4" max="4"/>
    <col width="13" customWidth="1" min="5" max="5"/>
    <col width="15" customWidth="1" min="6" max="6"/>
    <col width="3" customWidth="1" min="7" max="7"/>
    <col width="30" customWidth="1" min="8" max="8"/>
    <col width="9" customWidth="1" min="9" max="9"/>
    <col width="13" customWidth="1" min="10" max="10"/>
    <col width="9" customWidth="1" min="11" max="11"/>
    <col width="3" customWidth="1" min="12" max="12"/>
    <col width="3" customWidth="1" min="13" max="13"/>
  </cols>
  <sheetData>
    <row r="1" ht="30" customHeight="1">
      <c r="A1" s="1" t="inlineStr">
        <is>
          <t>Auswertung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Rechnet aus dem Eingangsbuch · nur das Jahr oben ist einzutragen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4">
      <c r="A4" s="19" t="inlineStr">
        <is>
          <t>Jahr:</t>
        </is>
      </c>
      <c r="B4" s="26" t="n">
        <v>2026</v>
      </c>
    </row>
    <row r="6">
      <c r="A6" s="27" t="inlineStr">
        <is>
          <t>Je Monat (nach Rechnungsdatum)</t>
        </is>
      </c>
      <c r="H6" s="27" t="inlineStr">
        <is>
          <t>Je Kostenart (im gewählten Jahr)</t>
        </is>
      </c>
    </row>
    <row r="7" ht="22" customHeight="1">
      <c r="A7" s="8" t="inlineStr">
        <is>
          <t>Monat</t>
        </is>
      </c>
      <c r="B7" s="8" t="inlineStr">
        <is>
          <t>Anzahl</t>
        </is>
      </c>
      <c r="C7" s="8" t="inlineStr">
        <is>
          <t>Netto (€)</t>
        </is>
      </c>
      <c r="D7" s="8" t="inlineStr">
        <is>
          <t>USt (€)</t>
        </is>
      </c>
      <c r="E7" s="8" t="inlineStr">
        <is>
          <t>Brutto (€)</t>
        </is>
      </c>
      <c r="F7" s="8" t="inlineStr">
        <is>
          <t>davon offen (€)</t>
        </is>
      </c>
      <c r="H7" s="8" t="inlineStr">
        <is>
          <t>Kostenart</t>
        </is>
      </c>
      <c r="I7" s="8" t="inlineStr">
        <is>
          <t>Anzahl</t>
        </is>
      </c>
      <c r="J7" s="8" t="inlineStr">
        <is>
          <t>Netto (€)</t>
        </is>
      </c>
      <c r="K7" s="8" t="inlineStr">
        <is>
          <t>Anteil</t>
        </is>
      </c>
    </row>
    <row r="8">
      <c r="A8" s="28" t="inlineStr">
        <is>
          <t>Januar</t>
        </is>
      </c>
      <c r="B8" s="29">
        <f>COUNTIFS(Eingangsbuch!$C$7:$C$506,"&gt;="&amp;DATE($B$4,1,1),Eingangsbuch!$C$7:$C$506,"&lt;"&amp;DATE($B$4,2,1))</f>
        <v/>
      </c>
      <c r="C8" s="28">
        <f>SUMIFS(Eingangsbuch!$H$7:$H$506,Eingangsbuch!$C$7:$C$506,"&gt;="&amp;DATE($B$4,1,1),Eingangsbuch!$C$7:$C$506,"&lt;"&amp;DATE($B$4,2,1))</f>
        <v/>
      </c>
      <c r="D8" s="28">
        <f>SUMIFS(Eingangsbuch!$J$7:$J$506,Eingangsbuch!$C$7:$C$506,"&gt;="&amp;DATE($B$4,1,1),Eingangsbuch!$C$7:$C$506,"&lt;"&amp;DATE($B$4,2,1))</f>
        <v/>
      </c>
      <c r="E8" s="28">
        <f>SUMIFS(Eingangsbuch!$K$7:$K$506,Eingangsbuch!$C$7:$C$506,"&gt;="&amp;DATE($B$4,1,1),Eingangsbuch!$C$7:$C$506,"&lt;"&amp;DATE($B$4,2,1))</f>
        <v/>
      </c>
      <c r="F8" s="28">
        <f>SUMIFS(Eingangsbuch!$T$7:$T$506,Eingangsbuch!$C$7:$C$506,"&gt;="&amp;DATE($B$4,1,1),Eingangsbuch!$C$7:$C$506,"&lt;"&amp;DATE($B$4,2,1))</f>
        <v/>
      </c>
      <c r="H8" s="30">
        <f>IF(Einstellungen!$A$8="","",Einstellungen!$A$8)</f>
        <v/>
      </c>
      <c r="I8" s="31">
        <f>IF(H8="","",COUNTIFS(Eingangsbuch!$G$7:$G$506,H8,Eingangsbuch!$C$7:$C$506,"&gt;="&amp;DATE($B$4,1,1),Eingangsbuch!$C$7:$C$506,"&lt;"&amp;DATE($B$4+1,1,1)))</f>
        <v/>
      </c>
      <c r="J8" s="32">
        <f>IF(H8="","",SUMIFS(Eingangsbuch!$H$7:$H$506,Eingangsbuch!$G$7:$G$506,H8,Eingangsbuch!$C$7:$C$506,"&gt;="&amp;DATE($B$4,1,1),Eingangsbuch!$C$7:$C$506,"&lt;"&amp;DATE($B$4+1,1,1)))</f>
        <v/>
      </c>
      <c r="K8" s="33">
        <f>IF(OR(H8="",$C$20=0),"",J8/$C$20)</f>
        <v/>
      </c>
    </row>
    <row r="9">
      <c r="A9" s="34" t="inlineStr">
        <is>
          <t>Februar</t>
        </is>
      </c>
      <c r="B9" s="35">
        <f>COUNTIFS(Eingangsbuch!$C$7:$C$506,"&gt;="&amp;DATE($B$4,2,1),Eingangsbuch!$C$7:$C$506,"&lt;"&amp;DATE($B$4,3,1))</f>
        <v/>
      </c>
      <c r="C9" s="34">
        <f>SUMIFS(Eingangsbuch!$H$7:$H$506,Eingangsbuch!$C$7:$C$506,"&gt;="&amp;DATE($B$4,2,1),Eingangsbuch!$C$7:$C$506,"&lt;"&amp;DATE($B$4,3,1))</f>
        <v/>
      </c>
      <c r="D9" s="34">
        <f>SUMIFS(Eingangsbuch!$J$7:$J$506,Eingangsbuch!$C$7:$C$506,"&gt;="&amp;DATE($B$4,2,1),Eingangsbuch!$C$7:$C$506,"&lt;"&amp;DATE($B$4,3,1))</f>
        <v/>
      </c>
      <c r="E9" s="34">
        <f>SUMIFS(Eingangsbuch!$K$7:$K$506,Eingangsbuch!$C$7:$C$506,"&gt;="&amp;DATE($B$4,2,1),Eingangsbuch!$C$7:$C$506,"&lt;"&amp;DATE($B$4,3,1))</f>
        <v/>
      </c>
      <c r="F9" s="34">
        <f>SUMIFS(Eingangsbuch!$T$7:$T$506,Eingangsbuch!$C$7:$C$506,"&gt;="&amp;DATE($B$4,2,1),Eingangsbuch!$C$7:$C$506,"&lt;"&amp;DATE($B$4,3,1))</f>
        <v/>
      </c>
      <c r="H9" s="30">
        <f>IF(Einstellungen!$A$9="","",Einstellungen!$A$9)</f>
        <v/>
      </c>
      <c r="I9" s="31">
        <f>IF(H9="","",COUNTIFS(Eingangsbuch!$G$7:$G$506,H9,Eingangsbuch!$C$7:$C$506,"&gt;="&amp;DATE($B$4,1,1),Eingangsbuch!$C$7:$C$506,"&lt;"&amp;DATE($B$4+1,1,1)))</f>
        <v/>
      </c>
      <c r="J9" s="32">
        <f>IF(H9="","",SUMIFS(Eingangsbuch!$H$7:$H$506,Eingangsbuch!$G$7:$G$506,H9,Eingangsbuch!$C$7:$C$506,"&gt;="&amp;DATE($B$4,1,1),Eingangsbuch!$C$7:$C$506,"&lt;"&amp;DATE($B$4+1,1,1)))</f>
        <v/>
      </c>
      <c r="K9" s="33">
        <f>IF(OR(H9="",$C$20=0),"",J9/$C$20)</f>
        <v/>
      </c>
    </row>
    <row r="10">
      <c r="A10" s="28" t="inlineStr">
        <is>
          <t>März</t>
        </is>
      </c>
      <c r="B10" s="29">
        <f>COUNTIFS(Eingangsbuch!$C$7:$C$506,"&gt;="&amp;DATE($B$4,3,1),Eingangsbuch!$C$7:$C$506,"&lt;"&amp;DATE($B$4,4,1))</f>
        <v/>
      </c>
      <c r="C10" s="28">
        <f>SUMIFS(Eingangsbuch!$H$7:$H$506,Eingangsbuch!$C$7:$C$506,"&gt;="&amp;DATE($B$4,3,1),Eingangsbuch!$C$7:$C$506,"&lt;"&amp;DATE($B$4,4,1))</f>
        <v/>
      </c>
      <c r="D10" s="28">
        <f>SUMIFS(Eingangsbuch!$J$7:$J$506,Eingangsbuch!$C$7:$C$506,"&gt;="&amp;DATE($B$4,3,1),Eingangsbuch!$C$7:$C$506,"&lt;"&amp;DATE($B$4,4,1))</f>
        <v/>
      </c>
      <c r="E10" s="28">
        <f>SUMIFS(Eingangsbuch!$K$7:$K$506,Eingangsbuch!$C$7:$C$506,"&gt;="&amp;DATE($B$4,3,1),Eingangsbuch!$C$7:$C$506,"&lt;"&amp;DATE($B$4,4,1))</f>
        <v/>
      </c>
      <c r="F10" s="28">
        <f>SUMIFS(Eingangsbuch!$T$7:$T$506,Eingangsbuch!$C$7:$C$506,"&gt;="&amp;DATE($B$4,3,1),Eingangsbuch!$C$7:$C$506,"&lt;"&amp;DATE($B$4,4,1))</f>
        <v/>
      </c>
      <c r="H10" s="30">
        <f>IF(Einstellungen!$A$10="","",Einstellungen!$A$10)</f>
        <v/>
      </c>
      <c r="I10" s="31">
        <f>IF(H10="","",COUNTIFS(Eingangsbuch!$G$7:$G$506,H10,Eingangsbuch!$C$7:$C$506,"&gt;="&amp;DATE($B$4,1,1),Eingangsbuch!$C$7:$C$506,"&lt;"&amp;DATE($B$4+1,1,1)))</f>
        <v/>
      </c>
      <c r="J10" s="32">
        <f>IF(H10="","",SUMIFS(Eingangsbuch!$H$7:$H$506,Eingangsbuch!$G$7:$G$506,H10,Eingangsbuch!$C$7:$C$506,"&gt;="&amp;DATE($B$4,1,1),Eingangsbuch!$C$7:$C$506,"&lt;"&amp;DATE($B$4+1,1,1)))</f>
        <v/>
      </c>
      <c r="K10" s="33">
        <f>IF(OR(H10="",$C$20=0),"",J10/$C$20)</f>
        <v/>
      </c>
    </row>
    <row r="11">
      <c r="A11" s="34" t="inlineStr">
        <is>
          <t>April</t>
        </is>
      </c>
      <c r="B11" s="35">
        <f>COUNTIFS(Eingangsbuch!$C$7:$C$506,"&gt;="&amp;DATE($B$4,4,1),Eingangsbuch!$C$7:$C$506,"&lt;"&amp;DATE($B$4,5,1))</f>
        <v/>
      </c>
      <c r="C11" s="34">
        <f>SUMIFS(Eingangsbuch!$H$7:$H$506,Eingangsbuch!$C$7:$C$506,"&gt;="&amp;DATE($B$4,4,1),Eingangsbuch!$C$7:$C$506,"&lt;"&amp;DATE($B$4,5,1))</f>
        <v/>
      </c>
      <c r="D11" s="34">
        <f>SUMIFS(Eingangsbuch!$J$7:$J$506,Eingangsbuch!$C$7:$C$506,"&gt;="&amp;DATE($B$4,4,1),Eingangsbuch!$C$7:$C$506,"&lt;"&amp;DATE($B$4,5,1))</f>
        <v/>
      </c>
      <c r="E11" s="34">
        <f>SUMIFS(Eingangsbuch!$K$7:$K$506,Eingangsbuch!$C$7:$C$506,"&gt;="&amp;DATE($B$4,4,1),Eingangsbuch!$C$7:$C$506,"&lt;"&amp;DATE($B$4,5,1))</f>
        <v/>
      </c>
      <c r="F11" s="34">
        <f>SUMIFS(Eingangsbuch!$T$7:$T$506,Eingangsbuch!$C$7:$C$506,"&gt;="&amp;DATE($B$4,4,1),Eingangsbuch!$C$7:$C$506,"&lt;"&amp;DATE($B$4,5,1))</f>
        <v/>
      </c>
      <c r="H11" s="30">
        <f>IF(Einstellungen!$A$11="","",Einstellungen!$A$11)</f>
        <v/>
      </c>
      <c r="I11" s="31">
        <f>IF(H11="","",COUNTIFS(Eingangsbuch!$G$7:$G$506,H11,Eingangsbuch!$C$7:$C$506,"&gt;="&amp;DATE($B$4,1,1),Eingangsbuch!$C$7:$C$506,"&lt;"&amp;DATE($B$4+1,1,1)))</f>
        <v/>
      </c>
      <c r="J11" s="32">
        <f>IF(H11="","",SUMIFS(Eingangsbuch!$H$7:$H$506,Eingangsbuch!$G$7:$G$506,H11,Eingangsbuch!$C$7:$C$506,"&gt;="&amp;DATE($B$4,1,1),Eingangsbuch!$C$7:$C$506,"&lt;"&amp;DATE($B$4+1,1,1)))</f>
        <v/>
      </c>
      <c r="K11" s="33">
        <f>IF(OR(H11="",$C$20=0),"",J11/$C$20)</f>
        <v/>
      </c>
    </row>
    <row r="12">
      <c r="A12" s="28" t="inlineStr">
        <is>
          <t>Mai</t>
        </is>
      </c>
      <c r="B12" s="29">
        <f>COUNTIFS(Eingangsbuch!$C$7:$C$506,"&gt;="&amp;DATE($B$4,5,1),Eingangsbuch!$C$7:$C$506,"&lt;"&amp;DATE($B$4,6,1))</f>
        <v/>
      </c>
      <c r="C12" s="28">
        <f>SUMIFS(Eingangsbuch!$H$7:$H$506,Eingangsbuch!$C$7:$C$506,"&gt;="&amp;DATE($B$4,5,1),Eingangsbuch!$C$7:$C$506,"&lt;"&amp;DATE($B$4,6,1))</f>
        <v/>
      </c>
      <c r="D12" s="28">
        <f>SUMIFS(Eingangsbuch!$J$7:$J$506,Eingangsbuch!$C$7:$C$506,"&gt;="&amp;DATE($B$4,5,1),Eingangsbuch!$C$7:$C$506,"&lt;"&amp;DATE($B$4,6,1))</f>
        <v/>
      </c>
      <c r="E12" s="28">
        <f>SUMIFS(Eingangsbuch!$K$7:$K$506,Eingangsbuch!$C$7:$C$506,"&gt;="&amp;DATE($B$4,5,1),Eingangsbuch!$C$7:$C$506,"&lt;"&amp;DATE($B$4,6,1))</f>
        <v/>
      </c>
      <c r="F12" s="28">
        <f>SUMIFS(Eingangsbuch!$T$7:$T$506,Eingangsbuch!$C$7:$C$506,"&gt;="&amp;DATE($B$4,5,1),Eingangsbuch!$C$7:$C$506,"&lt;"&amp;DATE($B$4,6,1))</f>
        <v/>
      </c>
      <c r="H12" s="30">
        <f>IF(Einstellungen!$A$12="","",Einstellungen!$A$12)</f>
        <v/>
      </c>
      <c r="I12" s="31">
        <f>IF(H12="","",COUNTIFS(Eingangsbuch!$G$7:$G$506,H12,Eingangsbuch!$C$7:$C$506,"&gt;="&amp;DATE($B$4,1,1),Eingangsbuch!$C$7:$C$506,"&lt;"&amp;DATE($B$4+1,1,1)))</f>
        <v/>
      </c>
      <c r="J12" s="32">
        <f>IF(H12="","",SUMIFS(Eingangsbuch!$H$7:$H$506,Eingangsbuch!$G$7:$G$506,H12,Eingangsbuch!$C$7:$C$506,"&gt;="&amp;DATE($B$4,1,1),Eingangsbuch!$C$7:$C$506,"&lt;"&amp;DATE($B$4+1,1,1)))</f>
        <v/>
      </c>
      <c r="K12" s="33">
        <f>IF(OR(H12="",$C$20=0),"",J12/$C$20)</f>
        <v/>
      </c>
    </row>
    <row r="13">
      <c r="A13" s="34" t="inlineStr">
        <is>
          <t>Juni</t>
        </is>
      </c>
      <c r="B13" s="35">
        <f>COUNTIFS(Eingangsbuch!$C$7:$C$506,"&gt;="&amp;DATE($B$4,6,1),Eingangsbuch!$C$7:$C$506,"&lt;"&amp;DATE($B$4,7,1))</f>
        <v/>
      </c>
      <c r="C13" s="34">
        <f>SUMIFS(Eingangsbuch!$H$7:$H$506,Eingangsbuch!$C$7:$C$506,"&gt;="&amp;DATE($B$4,6,1),Eingangsbuch!$C$7:$C$506,"&lt;"&amp;DATE($B$4,7,1))</f>
        <v/>
      </c>
      <c r="D13" s="34">
        <f>SUMIFS(Eingangsbuch!$J$7:$J$506,Eingangsbuch!$C$7:$C$506,"&gt;="&amp;DATE($B$4,6,1),Eingangsbuch!$C$7:$C$506,"&lt;"&amp;DATE($B$4,7,1))</f>
        <v/>
      </c>
      <c r="E13" s="34">
        <f>SUMIFS(Eingangsbuch!$K$7:$K$506,Eingangsbuch!$C$7:$C$506,"&gt;="&amp;DATE($B$4,6,1),Eingangsbuch!$C$7:$C$506,"&lt;"&amp;DATE($B$4,7,1))</f>
        <v/>
      </c>
      <c r="F13" s="34">
        <f>SUMIFS(Eingangsbuch!$T$7:$T$506,Eingangsbuch!$C$7:$C$506,"&gt;="&amp;DATE($B$4,6,1),Eingangsbuch!$C$7:$C$506,"&lt;"&amp;DATE($B$4,7,1))</f>
        <v/>
      </c>
      <c r="H13" s="30">
        <f>IF(Einstellungen!$A$13="","",Einstellungen!$A$13)</f>
        <v/>
      </c>
      <c r="I13" s="31">
        <f>IF(H13="","",COUNTIFS(Eingangsbuch!$G$7:$G$506,H13,Eingangsbuch!$C$7:$C$506,"&gt;="&amp;DATE($B$4,1,1),Eingangsbuch!$C$7:$C$506,"&lt;"&amp;DATE($B$4+1,1,1)))</f>
        <v/>
      </c>
      <c r="J13" s="32">
        <f>IF(H13="","",SUMIFS(Eingangsbuch!$H$7:$H$506,Eingangsbuch!$G$7:$G$506,H13,Eingangsbuch!$C$7:$C$506,"&gt;="&amp;DATE($B$4,1,1),Eingangsbuch!$C$7:$C$506,"&lt;"&amp;DATE($B$4+1,1,1)))</f>
        <v/>
      </c>
      <c r="K13" s="33">
        <f>IF(OR(H13="",$C$20=0),"",J13/$C$20)</f>
        <v/>
      </c>
    </row>
    <row r="14">
      <c r="A14" s="28" t="inlineStr">
        <is>
          <t>Juli</t>
        </is>
      </c>
      <c r="B14" s="29">
        <f>COUNTIFS(Eingangsbuch!$C$7:$C$506,"&gt;="&amp;DATE($B$4,7,1),Eingangsbuch!$C$7:$C$506,"&lt;"&amp;DATE($B$4,8,1))</f>
        <v/>
      </c>
      <c r="C14" s="28">
        <f>SUMIFS(Eingangsbuch!$H$7:$H$506,Eingangsbuch!$C$7:$C$506,"&gt;="&amp;DATE($B$4,7,1),Eingangsbuch!$C$7:$C$506,"&lt;"&amp;DATE($B$4,8,1))</f>
        <v/>
      </c>
      <c r="D14" s="28">
        <f>SUMIFS(Eingangsbuch!$J$7:$J$506,Eingangsbuch!$C$7:$C$506,"&gt;="&amp;DATE($B$4,7,1),Eingangsbuch!$C$7:$C$506,"&lt;"&amp;DATE($B$4,8,1))</f>
        <v/>
      </c>
      <c r="E14" s="28">
        <f>SUMIFS(Eingangsbuch!$K$7:$K$506,Eingangsbuch!$C$7:$C$506,"&gt;="&amp;DATE($B$4,7,1),Eingangsbuch!$C$7:$C$506,"&lt;"&amp;DATE($B$4,8,1))</f>
        <v/>
      </c>
      <c r="F14" s="28">
        <f>SUMIFS(Eingangsbuch!$T$7:$T$506,Eingangsbuch!$C$7:$C$506,"&gt;="&amp;DATE($B$4,7,1),Eingangsbuch!$C$7:$C$506,"&lt;"&amp;DATE($B$4,8,1))</f>
        <v/>
      </c>
      <c r="H14" s="30">
        <f>IF(Einstellungen!$A$14="","",Einstellungen!$A$14)</f>
        <v/>
      </c>
      <c r="I14" s="31">
        <f>IF(H14="","",COUNTIFS(Eingangsbuch!$G$7:$G$506,H14,Eingangsbuch!$C$7:$C$506,"&gt;="&amp;DATE($B$4,1,1),Eingangsbuch!$C$7:$C$506,"&lt;"&amp;DATE($B$4+1,1,1)))</f>
        <v/>
      </c>
      <c r="J14" s="32">
        <f>IF(H14="","",SUMIFS(Eingangsbuch!$H$7:$H$506,Eingangsbuch!$G$7:$G$506,H14,Eingangsbuch!$C$7:$C$506,"&gt;="&amp;DATE($B$4,1,1),Eingangsbuch!$C$7:$C$506,"&lt;"&amp;DATE($B$4+1,1,1)))</f>
        <v/>
      </c>
      <c r="K14" s="33">
        <f>IF(OR(H14="",$C$20=0),"",J14/$C$20)</f>
        <v/>
      </c>
    </row>
    <row r="15">
      <c r="A15" s="34" t="inlineStr">
        <is>
          <t>August</t>
        </is>
      </c>
      <c r="B15" s="35">
        <f>COUNTIFS(Eingangsbuch!$C$7:$C$506,"&gt;="&amp;DATE($B$4,8,1),Eingangsbuch!$C$7:$C$506,"&lt;"&amp;DATE($B$4,9,1))</f>
        <v/>
      </c>
      <c r="C15" s="34">
        <f>SUMIFS(Eingangsbuch!$H$7:$H$506,Eingangsbuch!$C$7:$C$506,"&gt;="&amp;DATE($B$4,8,1),Eingangsbuch!$C$7:$C$506,"&lt;"&amp;DATE($B$4,9,1))</f>
        <v/>
      </c>
      <c r="D15" s="34">
        <f>SUMIFS(Eingangsbuch!$J$7:$J$506,Eingangsbuch!$C$7:$C$506,"&gt;="&amp;DATE($B$4,8,1),Eingangsbuch!$C$7:$C$506,"&lt;"&amp;DATE($B$4,9,1))</f>
        <v/>
      </c>
      <c r="E15" s="34">
        <f>SUMIFS(Eingangsbuch!$K$7:$K$506,Eingangsbuch!$C$7:$C$506,"&gt;="&amp;DATE($B$4,8,1),Eingangsbuch!$C$7:$C$506,"&lt;"&amp;DATE($B$4,9,1))</f>
        <v/>
      </c>
      <c r="F15" s="34">
        <f>SUMIFS(Eingangsbuch!$T$7:$T$506,Eingangsbuch!$C$7:$C$506,"&gt;="&amp;DATE($B$4,8,1),Eingangsbuch!$C$7:$C$506,"&lt;"&amp;DATE($B$4,9,1))</f>
        <v/>
      </c>
      <c r="H15" s="30">
        <f>IF(Einstellungen!$A$15="","",Einstellungen!$A$15)</f>
        <v/>
      </c>
      <c r="I15" s="31">
        <f>IF(H15="","",COUNTIFS(Eingangsbuch!$G$7:$G$506,H15,Eingangsbuch!$C$7:$C$506,"&gt;="&amp;DATE($B$4,1,1),Eingangsbuch!$C$7:$C$506,"&lt;"&amp;DATE($B$4+1,1,1)))</f>
        <v/>
      </c>
      <c r="J15" s="32">
        <f>IF(H15="","",SUMIFS(Eingangsbuch!$H$7:$H$506,Eingangsbuch!$G$7:$G$506,H15,Eingangsbuch!$C$7:$C$506,"&gt;="&amp;DATE($B$4,1,1),Eingangsbuch!$C$7:$C$506,"&lt;"&amp;DATE($B$4+1,1,1)))</f>
        <v/>
      </c>
      <c r="K15" s="33">
        <f>IF(OR(H15="",$C$20=0),"",J15/$C$20)</f>
        <v/>
      </c>
    </row>
    <row r="16">
      <c r="A16" s="28" t="inlineStr">
        <is>
          <t>September</t>
        </is>
      </c>
      <c r="B16" s="29">
        <f>COUNTIFS(Eingangsbuch!$C$7:$C$506,"&gt;="&amp;DATE($B$4,9,1),Eingangsbuch!$C$7:$C$506,"&lt;"&amp;DATE($B$4,10,1))</f>
        <v/>
      </c>
      <c r="C16" s="28">
        <f>SUMIFS(Eingangsbuch!$H$7:$H$506,Eingangsbuch!$C$7:$C$506,"&gt;="&amp;DATE($B$4,9,1),Eingangsbuch!$C$7:$C$506,"&lt;"&amp;DATE($B$4,10,1))</f>
        <v/>
      </c>
      <c r="D16" s="28">
        <f>SUMIFS(Eingangsbuch!$J$7:$J$506,Eingangsbuch!$C$7:$C$506,"&gt;="&amp;DATE($B$4,9,1),Eingangsbuch!$C$7:$C$506,"&lt;"&amp;DATE($B$4,10,1))</f>
        <v/>
      </c>
      <c r="E16" s="28">
        <f>SUMIFS(Eingangsbuch!$K$7:$K$506,Eingangsbuch!$C$7:$C$506,"&gt;="&amp;DATE($B$4,9,1),Eingangsbuch!$C$7:$C$506,"&lt;"&amp;DATE($B$4,10,1))</f>
        <v/>
      </c>
      <c r="F16" s="28">
        <f>SUMIFS(Eingangsbuch!$T$7:$T$506,Eingangsbuch!$C$7:$C$506,"&gt;="&amp;DATE($B$4,9,1),Eingangsbuch!$C$7:$C$506,"&lt;"&amp;DATE($B$4,10,1))</f>
        <v/>
      </c>
      <c r="H16" s="30">
        <f>IF(Einstellungen!$A$16="","",Einstellungen!$A$16)</f>
        <v/>
      </c>
      <c r="I16" s="31">
        <f>IF(H16="","",COUNTIFS(Eingangsbuch!$G$7:$G$506,H16,Eingangsbuch!$C$7:$C$506,"&gt;="&amp;DATE($B$4,1,1),Eingangsbuch!$C$7:$C$506,"&lt;"&amp;DATE($B$4+1,1,1)))</f>
        <v/>
      </c>
      <c r="J16" s="32">
        <f>IF(H16="","",SUMIFS(Eingangsbuch!$H$7:$H$506,Eingangsbuch!$G$7:$G$506,H16,Eingangsbuch!$C$7:$C$506,"&gt;="&amp;DATE($B$4,1,1),Eingangsbuch!$C$7:$C$506,"&lt;"&amp;DATE($B$4+1,1,1)))</f>
        <v/>
      </c>
      <c r="K16" s="33">
        <f>IF(OR(H16="",$C$20=0),"",J16/$C$20)</f>
        <v/>
      </c>
    </row>
    <row r="17">
      <c r="A17" s="34" t="inlineStr">
        <is>
          <t>Oktober</t>
        </is>
      </c>
      <c r="B17" s="35">
        <f>COUNTIFS(Eingangsbuch!$C$7:$C$506,"&gt;="&amp;DATE($B$4,10,1),Eingangsbuch!$C$7:$C$506,"&lt;"&amp;DATE($B$4,11,1))</f>
        <v/>
      </c>
      <c r="C17" s="34">
        <f>SUMIFS(Eingangsbuch!$H$7:$H$506,Eingangsbuch!$C$7:$C$506,"&gt;="&amp;DATE($B$4,10,1),Eingangsbuch!$C$7:$C$506,"&lt;"&amp;DATE($B$4,11,1))</f>
        <v/>
      </c>
      <c r="D17" s="34">
        <f>SUMIFS(Eingangsbuch!$J$7:$J$506,Eingangsbuch!$C$7:$C$506,"&gt;="&amp;DATE($B$4,10,1),Eingangsbuch!$C$7:$C$506,"&lt;"&amp;DATE($B$4,11,1))</f>
        <v/>
      </c>
      <c r="E17" s="34">
        <f>SUMIFS(Eingangsbuch!$K$7:$K$506,Eingangsbuch!$C$7:$C$506,"&gt;="&amp;DATE($B$4,10,1),Eingangsbuch!$C$7:$C$506,"&lt;"&amp;DATE($B$4,11,1))</f>
        <v/>
      </c>
      <c r="F17" s="34">
        <f>SUMIFS(Eingangsbuch!$T$7:$T$506,Eingangsbuch!$C$7:$C$506,"&gt;="&amp;DATE($B$4,10,1),Eingangsbuch!$C$7:$C$506,"&lt;"&amp;DATE($B$4,11,1))</f>
        <v/>
      </c>
      <c r="H17" s="30">
        <f>IF(Einstellungen!$A$17="","",Einstellungen!$A$17)</f>
        <v/>
      </c>
      <c r="I17" s="31">
        <f>IF(H17="","",COUNTIFS(Eingangsbuch!$G$7:$G$506,H17,Eingangsbuch!$C$7:$C$506,"&gt;="&amp;DATE($B$4,1,1),Eingangsbuch!$C$7:$C$506,"&lt;"&amp;DATE($B$4+1,1,1)))</f>
        <v/>
      </c>
      <c r="J17" s="32">
        <f>IF(H17="","",SUMIFS(Eingangsbuch!$H$7:$H$506,Eingangsbuch!$G$7:$G$506,H17,Eingangsbuch!$C$7:$C$506,"&gt;="&amp;DATE($B$4,1,1),Eingangsbuch!$C$7:$C$506,"&lt;"&amp;DATE($B$4+1,1,1)))</f>
        <v/>
      </c>
      <c r="K17" s="33">
        <f>IF(OR(H17="",$C$20=0),"",J17/$C$20)</f>
        <v/>
      </c>
    </row>
    <row r="18">
      <c r="A18" s="28" t="inlineStr">
        <is>
          <t>November</t>
        </is>
      </c>
      <c r="B18" s="29">
        <f>COUNTIFS(Eingangsbuch!$C$7:$C$506,"&gt;="&amp;DATE($B$4,11,1),Eingangsbuch!$C$7:$C$506,"&lt;"&amp;DATE($B$4,12,1))</f>
        <v/>
      </c>
      <c r="C18" s="28">
        <f>SUMIFS(Eingangsbuch!$H$7:$H$506,Eingangsbuch!$C$7:$C$506,"&gt;="&amp;DATE($B$4,11,1),Eingangsbuch!$C$7:$C$506,"&lt;"&amp;DATE($B$4,12,1))</f>
        <v/>
      </c>
      <c r="D18" s="28">
        <f>SUMIFS(Eingangsbuch!$J$7:$J$506,Eingangsbuch!$C$7:$C$506,"&gt;="&amp;DATE($B$4,11,1),Eingangsbuch!$C$7:$C$506,"&lt;"&amp;DATE($B$4,12,1))</f>
        <v/>
      </c>
      <c r="E18" s="28">
        <f>SUMIFS(Eingangsbuch!$K$7:$K$506,Eingangsbuch!$C$7:$C$506,"&gt;="&amp;DATE($B$4,11,1),Eingangsbuch!$C$7:$C$506,"&lt;"&amp;DATE($B$4,12,1))</f>
        <v/>
      </c>
      <c r="F18" s="28">
        <f>SUMIFS(Eingangsbuch!$T$7:$T$506,Eingangsbuch!$C$7:$C$506,"&gt;="&amp;DATE($B$4,11,1),Eingangsbuch!$C$7:$C$506,"&lt;"&amp;DATE($B$4,12,1))</f>
        <v/>
      </c>
      <c r="H18" s="30">
        <f>IF(Einstellungen!$A$18="","",Einstellungen!$A$18)</f>
        <v/>
      </c>
      <c r="I18" s="31">
        <f>IF(H18="","",COUNTIFS(Eingangsbuch!$G$7:$G$506,H18,Eingangsbuch!$C$7:$C$506,"&gt;="&amp;DATE($B$4,1,1),Eingangsbuch!$C$7:$C$506,"&lt;"&amp;DATE($B$4+1,1,1)))</f>
        <v/>
      </c>
      <c r="J18" s="32">
        <f>IF(H18="","",SUMIFS(Eingangsbuch!$H$7:$H$506,Eingangsbuch!$G$7:$G$506,H18,Eingangsbuch!$C$7:$C$506,"&gt;="&amp;DATE($B$4,1,1),Eingangsbuch!$C$7:$C$506,"&lt;"&amp;DATE($B$4+1,1,1)))</f>
        <v/>
      </c>
      <c r="K18" s="33">
        <f>IF(OR(H18="",$C$20=0),"",J18/$C$20)</f>
        <v/>
      </c>
    </row>
    <row r="19">
      <c r="A19" s="34" t="inlineStr">
        <is>
          <t>Dezember</t>
        </is>
      </c>
      <c r="B19" s="35">
        <f>COUNTIFS(Eingangsbuch!$C$7:$C$506,"&gt;="&amp;DATE($B$4,12,1),Eingangsbuch!$C$7:$C$506,"&lt;"&amp;DATE($B$4+1,1,1))</f>
        <v/>
      </c>
      <c r="C19" s="34">
        <f>SUMIFS(Eingangsbuch!$H$7:$H$506,Eingangsbuch!$C$7:$C$506,"&gt;="&amp;DATE($B$4,12,1),Eingangsbuch!$C$7:$C$506,"&lt;"&amp;DATE($B$4+1,1,1))</f>
        <v/>
      </c>
      <c r="D19" s="34">
        <f>SUMIFS(Eingangsbuch!$J$7:$J$506,Eingangsbuch!$C$7:$C$506,"&gt;="&amp;DATE($B$4,12,1),Eingangsbuch!$C$7:$C$506,"&lt;"&amp;DATE($B$4+1,1,1))</f>
        <v/>
      </c>
      <c r="E19" s="34">
        <f>SUMIFS(Eingangsbuch!$K$7:$K$506,Eingangsbuch!$C$7:$C$506,"&gt;="&amp;DATE($B$4,12,1),Eingangsbuch!$C$7:$C$506,"&lt;"&amp;DATE($B$4+1,1,1))</f>
        <v/>
      </c>
      <c r="F19" s="34">
        <f>SUMIFS(Eingangsbuch!$T$7:$T$506,Eingangsbuch!$C$7:$C$506,"&gt;="&amp;DATE($B$4,12,1),Eingangsbuch!$C$7:$C$506,"&lt;"&amp;DATE($B$4+1,1,1))</f>
        <v/>
      </c>
      <c r="H19" s="30">
        <f>IF(Einstellungen!$A$19="","",Einstellungen!$A$19)</f>
        <v/>
      </c>
      <c r="I19" s="31">
        <f>IF(H19="","",COUNTIFS(Eingangsbuch!$G$7:$G$506,H19,Eingangsbuch!$C$7:$C$506,"&gt;="&amp;DATE($B$4,1,1),Eingangsbuch!$C$7:$C$506,"&lt;"&amp;DATE($B$4+1,1,1)))</f>
        <v/>
      </c>
      <c r="J19" s="32">
        <f>IF(H19="","",SUMIFS(Eingangsbuch!$H$7:$H$506,Eingangsbuch!$G$7:$G$506,H19,Eingangsbuch!$C$7:$C$506,"&gt;="&amp;DATE($B$4,1,1),Eingangsbuch!$C$7:$C$506,"&lt;"&amp;DATE($B$4+1,1,1)))</f>
        <v/>
      </c>
      <c r="K19" s="33">
        <f>IF(OR(H19="",$C$20=0),"",J19/$C$20)</f>
        <v/>
      </c>
    </row>
    <row r="20">
      <c r="A20" s="19" t="inlineStr">
        <is>
          <t>Jahr gesamt</t>
        </is>
      </c>
      <c r="B20" s="36">
        <f>SUM(B8:B19)</f>
        <v/>
      </c>
      <c r="C20" s="37">
        <f>SUM(C8:C19)</f>
        <v/>
      </c>
      <c r="D20" s="37">
        <f>SUM(D8:D19)</f>
        <v/>
      </c>
      <c r="E20" s="37">
        <f>SUM(E8:E19)</f>
        <v/>
      </c>
      <c r="F20" s="37">
        <f>SUM(F8:F19)</f>
        <v/>
      </c>
      <c r="H20" s="30">
        <f>IF(Einstellungen!$A$20="","",Einstellungen!$A$20)</f>
        <v/>
      </c>
      <c r="I20" s="31">
        <f>IF(H20="","",COUNTIFS(Eingangsbuch!$G$7:$G$506,H20,Eingangsbuch!$C$7:$C$506,"&gt;="&amp;DATE($B$4,1,1),Eingangsbuch!$C$7:$C$506,"&lt;"&amp;DATE($B$4+1,1,1)))</f>
        <v/>
      </c>
      <c r="J20" s="32">
        <f>IF(H20="","",SUMIFS(Eingangsbuch!$H$7:$H$506,Eingangsbuch!$G$7:$G$506,H20,Eingangsbuch!$C$7:$C$506,"&gt;="&amp;DATE($B$4,1,1),Eingangsbuch!$C$7:$C$506,"&lt;"&amp;DATE($B$4+1,1,1)))</f>
        <v/>
      </c>
      <c r="K20" s="33">
        <f>IF(OR(H20="",$C$20=0),"",J20/$C$20)</f>
        <v/>
      </c>
    </row>
    <row r="21">
      <c r="H21" s="30">
        <f>IF(Einstellungen!$A$21="","",Einstellungen!$A$21)</f>
        <v/>
      </c>
      <c r="I21" s="31">
        <f>IF(H21="","",COUNTIFS(Eingangsbuch!$G$7:$G$506,H21,Eingangsbuch!$C$7:$C$506,"&gt;="&amp;DATE($B$4,1,1),Eingangsbuch!$C$7:$C$506,"&lt;"&amp;DATE($B$4+1,1,1)))</f>
        <v/>
      </c>
      <c r="J21" s="32">
        <f>IF(H21="","",SUMIFS(Eingangsbuch!$H$7:$H$506,Eingangsbuch!$G$7:$G$506,H21,Eingangsbuch!$C$7:$C$506,"&gt;="&amp;DATE($B$4,1,1),Eingangsbuch!$C$7:$C$506,"&lt;"&amp;DATE($B$4+1,1,1)))</f>
        <v/>
      </c>
      <c r="K21" s="33">
        <f>IF(OR(H21="",$C$20=0),"",J21/$C$20)</f>
        <v/>
      </c>
    </row>
    <row r="22">
      <c r="H22" s="30">
        <f>IF(Einstellungen!$A$22="","",Einstellungen!$A$22)</f>
        <v/>
      </c>
      <c r="I22" s="31">
        <f>IF(H22="","",COUNTIFS(Eingangsbuch!$G$7:$G$506,H22,Eingangsbuch!$C$7:$C$506,"&gt;="&amp;DATE($B$4,1,1),Eingangsbuch!$C$7:$C$506,"&lt;"&amp;DATE($B$4+1,1,1)))</f>
        <v/>
      </c>
      <c r="J22" s="32">
        <f>IF(H22="","",SUMIFS(Eingangsbuch!$H$7:$H$506,Eingangsbuch!$G$7:$G$506,H22,Eingangsbuch!$C$7:$C$506,"&gt;="&amp;DATE($B$4,1,1),Eingangsbuch!$C$7:$C$506,"&lt;"&amp;DATE($B$4+1,1,1)))</f>
        <v/>
      </c>
      <c r="K22" s="33">
        <f>IF(OR(H22="",$C$20=0),"",J22/$C$20)</f>
        <v/>
      </c>
    </row>
    <row r="23">
      <c r="A23" s="27" t="inlineStr">
        <is>
          <t>Offene Rechnungen nach Fälligkeit (heute)</t>
        </is>
      </c>
      <c r="H23" s="30">
        <f>IF(Einstellungen!$A$23="","",Einstellungen!$A$23)</f>
        <v/>
      </c>
      <c r="I23" s="31">
        <f>IF(H23="","",COUNTIFS(Eingangsbuch!$G$7:$G$506,H23,Eingangsbuch!$C$7:$C$506,"&gt;="&amp;DATE($B$4,1,1),Eingangsbuch!$C$7:$C$506,"&lt;"&amp;DATE($B$4+1,1,1)))</f>
        <v/>
      </c>
      <c r="J23" s="32">
        <f>IF(H23="","",SUMIFS(Eingangsbuch!$H$7:$H$506,Eingangsbuch!$G$7:$G$506,H23,Eingangsbuch!$C$7:$C$506,"&gt;="&amp;DATE($B$4,1,1),Eingangsbuch!$C$7:$C$506,"&lt;"&amp;DATE($B$4+1,1,1)))</f>
        <v/>
      </c>
      <c r="K23" s="33">
        <f>IF(OR(H23="",$C$20=0),"",J23/$C$20)</f>
        <v/>
      </c>
    </row>
    <row r="24" ht="22" customHeight="1">
      <c r="A24" s="8" t="inlineStr"/>
      <c r="B24" s="8" t="inlineStr">
        <is>
          <t>Anzahl</t>
        </is>
      </c>
      <c r="C24" s="8" t="inlineStr">
        <is>
          <t>Betrag (€)</t>
        </is>
      </c>
      <c r="H24" s="30">
        <f>IF(Einstellungen!$A$24="","",Einstellungen!$A$24)</f>
        <v/>
      </c>
      <c r="I24" s="31">
        <f>IF(H24="","",COUNTIFS(Eingangsbuch!$G$7:$G$506,H24,Eingangsbuch!$C$7:$C$506,"&gt;="&amp;DATE($B$4,1,1),Eingangsbuch!$C$7:$C$506,"&lt;"&amp;DATE($B$4+1,1,1)))</f>
        <v/>
      </c>
      <c r="J24" s="32">
        <f>IF(H24="","",SUMIFS(Eingangsbuch!$H$7:$H$506,Eingangsbuch!$G$7:$G$506,H24,Eingangsbuch!$C$7:$C$506,"&gt;="&amp;DATE($B$4,1,1),Eingangsbuch!$C$7:$C$506,"&lt;"&amp;DATE($B$4+1,1,1)))</f>
        <v/>
      </c>
      <c r="K24" s="33">
        <f>IF(OR(H24="",$C$20=0),"",J24/$C$20)</f>
        <v/>
      </c>
    </row>
    <row r="25">
      <c r="A25" s="38" t="inlineStr">
        <is>
          <t>überfällig</t>
        </is>
      </c>
      <c r="B25" s="39">
        <f>COUNTIF(Eingangsbuch!$U$7:$U$506,"überfällig")</f>
        <v/>
      </c>
      <c r="C25" s="40">
        <f>SUMIF(Eingangsbuch!$U$7:$U$506,"überfällig",Eingangsbuch!$T$7:$T$506)</f>
        <v/>
      </c>
      <c r="H25" s="30">
        <f>IF(Einstellungen!$A$25="","",Einstellungen!$A$25)</f>
        <v/>
      </c>
      <c r="I25" s="31">
        <f>IF(H25="","",COUNTIFS(Eingangsbuch!$G$7:$G$506,H25,Eingangsbuch!$C$7:$C$506,"&gt;="&amp;DATE($B$4,1,1),Eingangsbuch!$C$7:$C$506,"&lt;"&amp;DATE($B$4+1,1,1)))</f>
        <v/>
      </c>
      <c r="J25" s="32">
        <f>IF(H25="","",SUMIFS(Eingangsbuch!$H$7:$H$506,Eingangsbuch!$G$7:$G$506,H25,Eingangsbuch!$C$7:$C$506,"&gt;="&amp;DATE($B$4,1,1),Eingangsbuch!$C$7:$C$506,"&lt;"&amp;DATE($B$4+1,1,1)))</f>
        <v/>
      </c>
      <c r="K25" s="33">
        <f>IF(OR(H25="",$C$20=0),"",J25/$C$20)</f>
        <v/>
      </c>
    </row>
    <row r="26">
      <c r="A26" s="41" t="inlineStr">
        <is>
          <t>fällig in 7 Tagen</t>
        </is>
      </c>
      <c r="B26" s="29">
        <f>COUNTIFS(Eingangsbuch!$U$7:$U$506,"offen",Eingangsbuch!$M$7:$M$506,"&lt;="&amp;TODAY()+7)+COUNTIFS(Eingangsbuch!$U$7:$U$506,"Skonto möglich",Eingangsbuch!$M$7:$M$506,"&lt;="&amp;TODAY()+7)</f>
        <v/>
      </c>
      <c r="C26" s="28">
        <f>SUMIFS(Eingangsbuch!$T$7:$T$506,Eingangsbuch!$U$7:$U$506,"offen",Eingangsbuch!$M$7:$M$506,"&lt;="&amp;TODAY()+7)+SUMIFS(Eingangsbuch!$T$7:$T$506,Eingangsbuch!$U$7:$U$506,"Skonto möglich",Eingangsbuch!$M$7:$M$506,"&lt;="&amp;TODAY()+7)</f>
        <v/>
      </c>
      <c r="H26" s="30">
        <f>IF(Einstellungen!$A$26="","",Einstellungen!$A$26)</f>
        <v/>
      </c>
      <c r="I26" s="31">
        <f>IF(H26="","",COUNTIFS(Eingangsbuch!$G$7:$G$506,H26,Eingangsbuch!$C$7:$C$506,"&gt;="&amp;DATE($B$4,1,1),Eingangsbuch!$C$7:$C$506,"&lt;"&amp;DATE($B$4+1,1,1)))</f>
        <v/>
      </c>
      <c r="J26" s="32">
        <f>IF(H26="","",SUMIFS(Eingangsbuch!$H$7:$H$506,Eingangsbuch!$G$7:$G$506,H26,Eingangsbuch!$C$7:$C$506,"&gt;="&amp;DATE($B$4,1,1),Eingangsbuch!$C$7:$C$506,"&lt;"&amp;DATE($B$4+1,1,1)))</f>
        <v/>
      </c>
      <c r="K26" s="33">
        <f>IF(OR(H26="",$C$20=0),"",J26/$C$20)</f>
        <v/>
      </c>
    </row>
    <row r="27">
      <c r="A27" s="41" t="inlineStr">
        <is>
          <t>später fällig</t>
        </is>
      </c>
      <c r="B27" s="29">
        <f>COUNTIFS(Eingangsbuch!$U$7:$U$506,"offen",Eingangsbuch!$M$7:$M$506,"&gt;"&amp;TODAY()+7)+COUNTIFS(Eingangsbuch!$U$7:$U$506,"Skonto möglich",Eingangsbuch!$M$7:$M$506,"&gt;"&amp;TODAY()+7)</f>
        <v/>
      </c>
      <c r="C27" s="28">
        <f>SUMIFS(Eingangsbuch!$T$7:$T$506,Eingangsbuch!$U$7:$U$506,"offen",Eingangsbuch!$M$7:$M$506,"&gt;"&amp;TODAY()+7)+SUMIFS(Eingangsbuch!$T$7:$T$506,Eingangsbuch!$U$7:$U$506,"Skonto möglich",Eingangsbuch!$M$7:$M$506,"&gt;"&amp;TODAY()+7)</f>
        <v/>
      </c>
      <c r="H27" s="30">
        <f>IF(Einstellungen!$A$27="","",Einstellungen!$A$27)</f>
        <v/>
      </c>
      <c r="I27" s="31">
        <f>IF(H27="","",COUNTIFS(Eingangsbuch!$G$7:$G$506,H27,Eingangsbuch!$C$7:$C$506,"&gt;="&amp;DATE($B$4,1,1),Eingangsbuch!$C$7:$C$506,"&lt;"&amp;DATE($B$4+1,1,1)))</f>
        <v/>
      </c>
      <c r="J27" s="32">
        <f>IF(H27="","",SUMIFS(Eingangsbuch!$H$7:$H$506,Eingangsbuch!$G$7:$G$506,H27,Eingangsbuch!$C$7:$C$506,"&gt;="&amp;DATE($B$4,1,1),Eingangsbuch!$C$7:$C$506,"&lt;"&amp;DATE($B$4+1,1,1)))</f>
        <v/>
      </c>
      <c r="K27" s="33">
        <f>IF(OR(H27="",$C$20=0),"",J27/$C$20)</f>
        <v/>
      </c>
    </row>
    <row r="28">
      <c r="A28" s="41" t="inlineStr">
        <is>
          <t>teilbezahlt</t>
        </is>
      </c>
      <c r="B28" s="29">
        <f>COUNTIF(Eingangsbuch!$U$7:$U$506,"teilbezahlt")</f>
        <v/>
      </c>
      <c r="C28" s="28">
        <f>SUMIF(Eingangsbuch!$U$7:$U$506,"teilbezahlt",Eingangsbuch!$T$7:$T$506)</f>
        <v/>
      </c>
      <c r="H28" s="30">
        <f>IF(Einstellungen!$A$28="","",Einstellungen!$A$28)</f>
        <v/>
      </c>
      <c r="I28" s="31">
        <f>IF(H28="","",COUNTIFS(Eingangsbuch!$G$7:$G$506,H28,Eingangsbuch!$C$7:$C$506,"&gt;="&amp;DATE($B$4,1,1),Eingangsbuch!$C$7:$C$506,"&lt;"&amp;DATE($B$4+1,1,1)))</f>
        <v/>
      </c>
      <c r="J28" s="32">
        <f>IF(H28="","",SUMIFS(Eingangsbuch!$H$7:$H$506,Eingangsbuch!$G$7:$G$506,H28,Eingangsbuch!$C$7:$C$506,"&gt;="&amp;DATE($B$4,1,1),Eingangsbuch!$C$7:$C$506,"&lt;"&amp;DATE($B$4+1,1,1)))</f>
        <v/>
      </c>
      <c r="K28" s="33">
        <f>IF(OR(H28="",$C$20=0),"",J28/$C$20)</f>
        <v/>
      </c>
    </row>
    <row r="29">
      <c r="A29" s="42" t="inlineStr">
        <is>
          <t>Skonto jetzt möglich</t>
        </is>
      </c>
      <c r="B29" s="43">
        <f>COUNTIF(Eingangsbuch!$U$7:$U$506,"Skonto möglich")</f>
        <v/>
      </c>
      <c r="C29" s="44">
        <f>SUMIF(Eingangsbuch!$U$7:$U$506,"Skonto möglich",Eingangsbuch!$P$7:$P$506)</f>
        <v/>
      </c>
      <c r="H29" s="30">
        <f>IF(Einstellungen!$A$29="","",Einstellungen!$A$29)</f>
        <v/>
      </c>
      <c r="I29" s="31">
        <f>IF(H29="","",COUNTIFS(Eingangsbuch!$G$7:$G$506,H29,Eingangsbuch!$C$7:$C$506,"&gt;="&amp;DATE($B$4,1,1),Eingangsbuch!$C$7:$C$506,"&lt;"&amp;DATE($B$4+1,1,1)))</f>
        <v/>
      </c>
      <c r="J29" s="32">
        <f>IF(H29="","",SUMIFS(Eingangsbuch!$H$7:$H$506,Eingangsbuch!$G$7:$G$506,H29,Eingangsbuch!$C$7:$C$506,"&gt;="&amp;DATE($B$4,1,1),Eingangsbuch!$C$7:$C$506,"&lt;"&amp;DATE($B$4+1,1,1)))</f>
        <v/>
      </c>
      <c r="K29" s="33">
        <f>IF(OR(H29="",$C$20=0),"",J29/$C$20)</f>
        <v/>
      </c>
    </row>
    <row r="30">
      <c r="H30" s="30">
        <f>IF(Einstellungen!$A$30="","",Einstellungen!$A$30)</f>
        <v/>
      </c>
      <c r="I30" s="31">
        <f>IF(H30="","",COUNTIFS(Eingangsbuch!$G$7:$G$506,H30,Eingangsbuch!$C$7:$C$506,"&gt;="&amp;DATE($B$4,1,1),Eingangsbuch!$C$7:$C$506,"&lt;"&amp;DATE($B$4+1,1,1)))</f>
        <v/>
      </c>
      <c r="J30" s="32">
        <f>IF(H30="","",SUMIFS(Eingangsbuch!$H$7:$H$506,Eingangsbuch!$G$7:$G$506,H30,Eingangsbuch!$C$7:$C$506,"&gt;="&amp;DATE($B$4,1,1),Eingangsbuch!$C$7:$C$506,"&lt;"&amp;DATE($B$4+1,1,1)))</f>
        <v/>
      </c>
      <c r="K30" s="33">
        <f>IF(OR(H30="",$C$20=0),"",J30/$C$20)</f>
        <v/>
      </c>
    </row>
    <row r="31">
      <c r="A31" s="45" t="inlineStr">
        <is>
          <t>Bei 'Skonto jetzt möglich' steht die Ersparnis, nicht der Rechnungsbetrag.</t>
        </is>
      </c>
      <c r="H31" s="30">
        <f>IF(Einstellungen!$A$31="","",Einstellungen!$A$31)</f>
        <v/>
      </c>
      <c r="I31" s="31">
        <f>IF(H31="","",COUNTIFS(Eingangsbuch!$G$7:$G$506,H31,Eingangsbuch!$C$7:$C$506,"&gt;="&amp;DATE($B$4,1,1),Eingangsbuch!$C$7:$C$506,"&lt;"&amp;DATE($B$4+1,1,1)))</f>
        <v/>
      </c>
      <c r="J31" s="32">
        <f>IF(H31="","",SUMIFS(Eingangsbuch!$H$7:$H$506,Eingangsbuch!$G$7:$G$506,H31,Eingangsbuch!$C$7:$C$506,"&gt;="&amp;DATE($B$4,1,1),Eingangsbuch!$C$7:$C$506,"&lt;"&amp;DATE($B$4+1,1,1)))</f>
        <v/>
      </c>
      <c r="K31" s="33">
        <f>IF(OR(H31="",$C$20=0),"",J31/$C$20)</f>
        <v/>
      </c>
    </row>
    <row r="32">
      <c r="H32" s="30">
        <f>IF(Einstellungen!$A$32="","",Einstellungen!$A$32)</f>
        <v/>
      </c>
      <c r="I32" s="31">
        <f>IF(H32="","",COUNTIFS(Eingangsbuch!$G$7:$G$506,H32,Eingangsbuch!$C$7:$C$506,"&gt;="&amp;DATE($B$4,1,1),Eingangsbuch!$C$7:$C$506,"&lt;"&amp;DATE($B$4+1,1,1)))</f>
        <v/>
      </c>
      <c r="J32" s="32">
        <f>IF(H32="","",SUMIFS(Eingangsbuch!$H$7:$H$506,Eingangsbuch!$G$7:$G$506,H32,Eingangsbuch!$C$7:$C$506,"&gt;="&amp;DATE($B$4,1,1),Eingangsbuch!$C$7:$C$506,"&lt;"&amp;DATE($B$4+1,1,1)))</f>
        <v/>
      </c>
      <c r="K32" s="33">
        <f>IF(OR(H32="",$C$20=0),"",J32/$C$20)</f>
        <v/>
      </c>
    </row>
    <row r="33">
      <c r="A33" s="45" t="inlineStr">
        <is>
          <t>Für die Umsatzsteuer-Voranmeldung zählt nicht immer das Rechnungsdatum. Welcher Monat für deine Vorsteuer gilt, klärt dein Steuerberater.</t>
        </is>
      </c>
      <c r="H33" s="30">
        <f>IF(Einstellungen!$A$33="","",Einstellungen!$A$33)</f>
        <v/>
      </c>
      <c r="I33" s="31">
        <f>IF(H33="","",COUNTIFS(Eingangsbuch!$G$7:$G$506,H33,Eingangsbuch!$C$7:$C$506,"&gt;="&amp;DATE($B$4,1,1),Eingangsbuch!$C$7:$C$506,"&lt;"&amp;DATE($B$4+1,1,1)))</f>
        <v/>
      </c>
      <c r="J33" s="32">
        <f>IF(H33="","",SUMIFS(Eingangsbuch!$H$7:$H$506,Eingangsbuch!$G$7:$G$506,H33,Eingangsbuch!$C$7:$C$506,"&gt;="&amp;DATE($B$4,1,1),Eingangsbuch!$C$7:$C$506,"&lt;"&amp;DATE($B$4+1,1,1)))</f>
        <v/>
      </c>
      <c r="K33" s="33">
        <f>IF(OR(H33="",$C$20=0),"",J33/$C$20)</f>
        <v/>
      </c>
    </row>
    <row r="34">
      <c r="H34" s="30">
        <f>IF(Einstellungen!$A$34="","",Einstellungen!$A$34)</f>
        <v/>
      </c>
      <c r="I34" s="31">
        <f>IF(H34="","",COUNTIFS(Eingangsbuch!$G$7:$G$506,H34,Eingangsbuch!$C$7:$C$506,"&gt;="&amp;DATE($B$4,1,1),Eingangsbuch!$C$7:$C$506,"&lt;"&amp;DATE($B$4+1,1,1)))</f>
        <v/>
      </c>
      <c r="J34" s="32">
        <f>IF(H34="","",SUMIFS(Eingangsbuch!$H$7:$H$506,Eingangsbuch!$G$7:$G$506,H34,Eingangsbuch!$C$7:$C$506,"&gt;="&amp;DATE($B$4,1,1),Eingangsbuch!$C$7:$C$506,"&lt;"&amp;DATE($B$4+1,1,1)))</f>
        <v/>
      </c>
      <c r="K34" s="33">
        <f>IF(OR(H34="",$C$20=0),"",J34/$C$20)</f>
        <v/>
      </c>
    </row>
    <row r="35">
      <c r="H35" s="30">
        <f>IF(Einstellungen!$A$35="","",Einstellungen!$A$35)</f>
        <v/>
      </c>
      <c r="I35" s="31">
        <f>IF(H35="","",COUNTIFS(Eingangsbuch!$G$7:$G$506,H35,Eingangsbuch!$C$7:$C$506,"&gt;="&amp;DATE($B$4,1,1),Eingangsbuch!$C$7:$C$506,"&lt;"&amp;DATE($B$4+1,1,1)))</f>
        <v/>
      </c>
      <c r="J35" s="32">
        <f>IF(H35="","",SUMIFS(Eingangsbuch!$H$7:$H$506,Eingangsbuch!$G$7:$G$506,H35,Eingangsbuch!$C$7:$C$506,"&gt;="&amp;DATE($B$4,1,1),Eingangsbuch!$C$7:$C$506,"&lt;"&amp;DATE($B$4+1,1,1)))</f>
        <v/>
      </c>
      <c r="K35" s="33">
        <f>IF(OR(H35="",$C$20=0),"",J35/$C$20)</f>
        <v/>
      </c>
    </row>
    <row r="36">
      <c r="H36" s="30">
        <f>IF(Einstellungen!$A$36="","",Einstellungen!$A$36)</f>
        <v/>
      </c>
      <c r="I36" s="31">
        <f>IF(H36="","",COUNTIFS(Eingangsbuch!$G$7:$G$506,H36,Eingangsbuch!$C$7:$C$506,"&gt;="&amp;DATE($B$4,1,1),Eingangsbuch!$C$7:$C$506,"&lt;"&amp;DATE($B$4+1,1,1)))</f>
        <v/>
      </c>
      <c r="J36" s="32">
        <f>IF(H36="","",SUMIFS(Eingangsbuch!$H$7:$H$506,Eingangsbuch!$G$7:$G$506,H36,Eingangsbuch!$C$7:$C$506,"&gt;="&amp;DATE($B$4,1,1),Eingangsbuch!$C$7:$C$506,"&lt;"&amp;DATE($B$4+1,1,1)))</f>
        <v/>
      </c>
      <c r="K36" s="33">
        <f>IF(OR(H36="",$C$20=0),"",J36/$C$20)</f>
        <v/>
      </c>
    </row>
    <row r="37">
      <c r="H37" s="30">
        <f>IF(Einstellungen!$A$37="","",Einstellungen!$A$37)</f>
        <v/>
      </c>
      <c r="I37" s="31">
        <f>IF(H37="","",COUNTIFS(Eingangsbuch!$G$7:$G$506,H37,Eingangsbuch!$C$7:$C$506,"&gt;="&amp;DATE($B$4,1,1),Eingangsbuch!$C$7:$C$506,"&lt;"&amp;DATE($B$4+1,1,1)))</f>
        <v/>
      </c>
      <c r="J37" s="32">
        <f>IF(H37="","",SUMIFS(Eingangsbuch!$H$7:$H$506,Eingangsbuch!$G$7:$G$506,H37,Eingangsbuch!$C$7:$C$506,"&gt;="&amp;DATE($B$4,1,1),Eingangsbuch!$C$7:$C$506,"&lt;"&amp;DATE($B$4+1,1,1)))</f>
        <v/>
      </c>
      <c r="K37" s="33">
        <f>IF(OR(H37="",$C$20=0),"",J37/$C$20)</f>
        <v/>
      </c>
    </row>
    <row r="38">
      <c r="H38" s="30">
        <f>IF(Einstellungen!$A$38="","",Einstellungen!$A$38)</f>
        <v/>
      </c>
      <c r="I38" s="31">
        <f>IF(H38="","",COUNTIFS(Eingangsbuch!$G$7:$G$506,H38,Eingangsbuch!$C$7:$C$506,"&gt;="&amp;DATE($B$4,1,1),Eingangsbuch!$C$7:$C$506,"&lt;"&amp;DATE($B$4+1,1,1)))</f>
        <v/>
      </c>
      <c r="J38" s="32">
        <f>IF(H38="","",SUMIFS(Eingangsbuch!$H$7:$H$506,Eingangsbuch!$G$7:$G$506,H38,Eingangsbuch!$C$7:$C$506,"&gt;="&amp;DATE($B$4,1,1),Eingangsbuch!$C$7:$C$506,"&lt;"&amp;DATE($B$4+1,1,1)))</f>
        <v/>
      </c>
      <c r="K38" s="33">
        <f>IF(OR(H38="",$C$20=0),"",J38/$C$20)</f>
        <v/>
      </c>
    </row>
    <row r="39">
      <c r="H39" s="30">
        <f>IF(Einstellungen!$A$39="","",Einstellungen!$A$39)</f>
        <v/>
      </c>
      <c r="I39" s="31">
        <f>IF(H39="","",COUNTIFS(Eingangsbuch!$G$7:$G$506,H39,Eingangsbuch!$C$7:$C$506,"&gt;="&amp;DATE($B$4,1,1),Eingangsbuch!$C$7:$C$506,"&lt;"&amp;DATE($B$4+1,1,1)))</f>
        <v/>
      </c>
      <c r="J39" s="32">
        <f>IF(H39="","",SUMIFS(Eingangsbuch!$H$7:$H$506,Eingangsbuch!$G$7:$G$506,H39,Eingangsbuch!$C$7:$C$506,"&gt;="&amp;DATE($B$4,1,1),Eingangsbuch!$C$7:$C$506,"&lt;"&amp;DATE($B$4+1,1,1)))</f>
        <v/>
      </c>
      <c r="K39" s="33">
        <f>IF(OR(H39="",$C$20=0),"",J39/$C$20)</f>
        <v/>
      </c>
    </row>
    <row r="40">
      <c r="H40" s="30">
        <f>IF(Einstellungen!$A$40="","",Einstellungen!$A$40)</f>
        <v/>
      </c>
      <c r="I40" s="31">
        <f>IF(H40="","",COUNTIFS(Eingangsbuch!$G$7:$G$506,H40,Eingangsbuch!$C$7:$C$506,"&gt;="&amp;DATE($B$4,1,1),Eingangsbuch!$C$7:$C$506,"&lt;"&amp;DATE($B$4+1,1,1)))</f>
        <v/>
      </c>
      <c r="J40" s="32">
        <f>IF(H40="","",SUMIFS(Eingangsbuch!$H$7:$H$506,Eingangsbuch!$G$7:$G$506,H40,Eingangsbuch!$C$7:$C$506,"&gt;="&amp;DATE($B$4,1,1),Eingangsbuch!$C$7:$C$506,"&lt;"&amp;DATE($B$4+1,1,1)))</f>
        <v/>
      </c>
      <c r="K40" s="33">
        <f>IF(OR(H40="",$C$20=0),"",J40/$C$20)</f>
        <v/>
      </c>
    </row>
    <row r="41">
      <c r="H41" s="30">
        <f>IF(Einstellungen!$A$41="","",Einstellungen!$A$41)</f>
        <v/>
      </c>
      <c r="I41" s="31">
        <f>IF(H41="","",COUNTIFS(Eingangsbuch!$G$7:$G$506,H41,Eingangsbuch!$C$7:$C$506,"&gt;="&amp;DATE($B$4,1,1),Eingangsbuch!$C$7:$C$506,"&lt;"&amp;DATE($B$4+1,1,1)))</f>
        <v/>
      </c>
      <c r="J41" s="32">
        <f>IF(H41="","",SUMIFS(Eingangsbuch!$H$7:$H$506,Eingangsbuch!$G$7:$G$506,H41,Eingangsbuch!$C$7:$C$506,"&gt;="&amp;DATE($B$4,1,1),Eingangsbuch!$C$7:$C$506,"&lt;"&amp;DATE($B$4+1,1,1)))</f>
        <v/>
      </c>
      <c r="K41" s="33">
        <f>IF(OR(H41="",$C$20=0),"",J41/$C$20)</f>
        <v/>
      </c>
    </row>
    <row r="42">
      <c r="H42" s="30">
        <f>IF(Einstellungen!$A$42="","",Einstellungen!$A$42)</f>
        <v/>
      </c>
      <c r="I42" s="31">
        <f>IF(H42="","",COUNTIFS(Eingangsbuch!$G$7:$G$506,H42,Eingangsbuch!$C$7:$C$506,"&gt;="&amp;DATE($B$4,1,1),Eingangsbuch!$C$7:$C$506,"&lt;"&amp;DATE($B$4+1,1,1)))</f>
        <v/>
      </c>
      <c r="J42" s="32">
        <f>IF(H42="","",SUMIFS(Eingangsbuch!$H$7:$H$506,Eingangsbuch!$G$7:$G$506,H42,Eingangsbuch!$C$7:$C$506,"&gt;="&amp;DATE($B$4,1,1),Eingangsbuch!$C$7:$C$506,"&lt;"&amp;DATE($B$4+1,1,1)))</f>
        <v/>
      </c>
      <c r="K42" s="33">
        <f>IF(OR(H42="",$C$20=0),"",J42/$C$20)</f>
        <v/>
      </c>
    </row>
    <row r="43">
      <c r="H43" s="30">
        <f>IF(Einstellungen!$A$43="","",Einstellungen!$A$43)</f>
        <v/>
      </c>
      <c r="I43" s="31">
        <f>IF(H43="","",COUNTIFS(Eingangsbuch!$G$7:$G$506,H43,Eingangsbuch!$C$7:$C$506,"&gt;="&amp;DATE($B$4,1,1),Eingangsbuch!$C$7:$C$506,"&lt;"&amp;DATE($B$4+1,1,1)))</f>
        <v/>
      </c>
      <c r="J43" s="32">
        <f>IF(H43="","",SUMIFS(Eingangsbuch!$H$7:$H$506,Eingangsbuch!$G$7:$G$506,H43,Eingangsbuch!$C$7:$C$506,"&gt;="&amp;DATE($B$4,1,1),Eingangsbuch!$C$7:$C$506,"&lt;"&amp;DATE($B$4+1,1,1)))</f>
        <v/>
      </c>
      <c r="K43" s="33">
        <f>IF(OR(H43="",$C$20=0),"",J43/$C$20)</f>
        <v/>
      </c>
    </row>
    <row r="44">
      <c r="H44" s="30">
        <f>IF(Einstellungen!$A$44="","",Einstellungen!$A$44)</f>
        <v/>
      </c>
      <c r="I44" s="31">
        <f>IF(H44="","",COUNTIFS(Eingangsbuch!$G$7:$G$506,H44,Eingangsbuch!$C$7:$C$506,"&gt;="&amp;DATE($B$4,1,1),Eingangsbuch!$C$7:$C$506,"&lt;"&amp;DATE($B$4+1,1,1)))</f>
        <v/>
      </c>
      <c r="J44" s="32">
        <f>IF(H44="","",SUMIFS(Eingangsbuch!$H$7:$H$506,Eingangsbuch!$G$7:$G$506,H44,Eingangsbuch!$C$7:$C$506,"&gt;="&amp;DATE($B$4,1,1),Eingangsbuch!$C$7:$C$506,"&lt;"&amp;DATE($B$4+1,1,1)))</f>
        <v/>
      </c>
      <c r="K44" s="33">
        <f>IF(OR(H44="",$C$20=0),"",J44/$C$20)</f>
        <v/>
      </c>
    </row>
    <row r="45">
      <c r="H45" s="30">
        <f>IF(Einstellungen!$A$45="","",Einstellungen!$A$45)</f>
        <v/>
      </c>
      <c r="I45" s="31">
        <f>IF(H45="","",COUNTIFS(Eingangsbuch!$G$7:$G$506,H45,Eingangsbuch!$C$7:$C$506,"&gt;="&amp;DATE($B$4,1,1),Eingangsbuch!$C$7:$C$506,"&lt;"&amp;DATE($B$4+1,1,1)))</f>
        <v/>
      </c>
      <c r="J45" s="32">
        <f>IF(H45="","",SUMIFS(Eingangsbuch!$H$7:$H$506,Eingangsbuch!$G$7:$G$506,H45,Eingangsbuch!$C$7:$C$506,"&gt;="&amp;DATE($B$4,1,1),Eingangsbuch!$C$7:$C$506,"&lt;"&amp;DATE($B$4+1,1,1)))</f>
        <v/>
      </c>
      <c r="K45" s="33">
        <f>IF(OR(H45="",$C$20=0),"",J45/$C$20)</f>
        <v/>
      </c>
    </row>
    <row r="46">
      <c r="H46" s="30">
        <f>IF(Einstellungen!$A$46="","",Einstellungen!$A$46)</f>
        <v/>
      </c>
      <c r="I46" s="31">
        <f>IF(H46="","",COUNTIFS(Eingangsbuch!$G$7:$G$506,H46,Eingangsbuch!$C$7:$C$506,"&gt;="&amp;DATE($B$4,1,1),Eingangsbuch!$C$7:$C$506,"&lt;"&amp;DATE($B$4+1,1,1)))</f>
        <v/>
      </c>
      <c r="J46" s="32">
        <f>IF(H46="","",SUMIFS(Eingangsbuch!$H$7:$H$506,Eingangsbuch!$G$7:$G$506,H46,Eingangsbuch!$C$7:$C$506,"&gt;="&amp;DATE($B$4,1,1),Eingangsbuch!$C$7:$C$506,"&lt;"&amp;DATE($B$4+1,1,1)))</f>
        <v/>
      </c>
      <c r="K46" s="33">
        <f>IF(OR(H46="",$C$20=0),"",J46/$C$20)</f>
        <v/>
      </c>
    </row>
    <row r="47">
      <c r="H47" s="30">
        <f>IF(Einstellungen!$A$47="","",Einstellungen!$A$47)</f>
        <v/>
      </c>
      <c r="I47" s="31">
        <f>IF(H47="","",COUNTIFS(Eingangsbuch!$G$7:$G$506,H47,Eingangsbuch!$C$7:$C$506,"&gt;="&amp;DATE($B$4,1,1),Eingangsbuch!$C$7:$C$506,"&lt;"&amp;DATE($B$4+1,1,1)))</f>
        <v/>
      </c>
      <c r="J47" s="32">
        <f>IF(H47="","",SUMIFS(Eingangsbuch!$H$7:$H$506,Eingangsbuch!$G$7:$G$506,H47,Eingangsbuch!$C$7:$C$506,"&gt;="&amp;DATE($B$4,1,1),Eingangsbuch!$C$7:$C$506,"&lt;"&amp;DATE($B$4+1,1,1)))</f>
        <v/>
      </c>
      <c r="K47" s="33">
        <f>IF(OR(H47="",$C$20=0),"",J47/$C$20)</f>
        <v/>
      </c>
    </row>
    <row r="48">
      <c r="H48" s="46" t="inlineStr">
        <is>
          <t>ohne Kostenart</t>
        </is>
      </c>
      <c r="J48" s="47">
        <f>C20-SUM(J8:J47)</f>
        <v/>
      </c>
    </row>
  </sheetData>
  <mergeCells count="2">
    <mergeCell ref="A33:F34"/>
    <mergeCell ref="A31:F3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6C756C"/>
    <outlinePr summaryBelow="1" summaryRight="1"/>
    <pageSetUpPr/>
  </sheetPr>
  <dimension ref="A1:C3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30" customHeight="1">
      <c r="A1" s="1" t="inlineStr">
        <is>
          <t>So nutzt du das Rechnungseingangsbuch</t>
        </is>
      </c>
      <c r="B1" s="2" t="n"/>
      <c r="C1" s="2" t="n"/>
    </row>
    <row r="2" ht="18" customHeight="1">
      <c r="A2" s="3" t="inlineStr">
        <is>
          <t>Vorlage von ExcelDok · kostenlos, ohne Makros</t>
        </is>
      </c>
      <c r="B2" s="2" t="n"/>
      <c r="C2" s="2" t="n"/>
    </row>
    <row r="4" ht="22" customHeight="1">
      <c r="B4" s="48" t="inlineStr">
        <is>
          <t>Farben</t>
        </is>
      </c>
    </row>
    <row r="5" ht="17" customHeight="1">
      <c r="A5" s="49" t="n"/>
      <c r="B5" s="50" t="inlineStr">
        <is>
          <t>Hellgelb: hier trägst du ein.</t>
        </is>
      </c>
    </row>
    <row r="6" ht="32" customHeight="1">
      <c r="A6" s="51" t="n"/>
      <c r="B6" s="50" t="inlineStr">
        <is>
          <t>Grau: rechnet die Datei selbst. Nicht überschreiben, außer der Steuerbetrag auf der Rechnung weicht ab.</t>
        </is>
      </c>
    </row>
    <row r="7" ht="32" customHeight="1">
      <c r="B7" s="50" t="inlineStr">
        <is>
          <t>Hinter jeder Spaltenüberschrift steckt ein Kommentar mit Erklärung: Maus auf die Überschrift halten.</t>
        </is>
      </c>
    </row>
    <row r="8" ht="17" customHeight="1">
      <c r="B8" s="50" t="inlineStr"/>
    </row>
    <row r="9" ht="22" customHeight="1">
      <c r="B9" s="48" t="inlineStr">
        <is>
          <t>Einrichten (einmal)</t>
        </is>
      </c>
    </row>
    <row r="10" ht="32" customHeight="1">
      <c r="B10" s="50" t="inlineStr">
        <is>
          <t>1. Blatt Einstellungen: Standard-Zahlungsziel prüfen, Kostenarten und Zahlungsarten an deinen Betrieb anpassen.</t>
        </is>
      </c>
    </row>
    <row r="11" ht="32" customHeight="1">
      <c r="B11" s="50" t="inlineStr">
        <is>
          <t>2. Blatt Lieferanten: deine regelmäßigen Lieferanten mit Zahlungsziel und Skonto anlegen. Die drei Beispiel-Lieferanten überschreiben.</t>
        </is>
      </c>
    </row>
    <row r="12" ht="32" customHeight="1">
      <c r="B12" s="50" t="inlineStr">
        <is>
          <t>3. Blatt Eingangsbuch: die drei Beispielzeilen löschen (Inhalte der hellgelben Zellen entfernen, die grauen bleiben).</t>
        </is>
      </c>
    </row>
    <row r="13" ht="17" customHeight="1">
      <c r="B13" s="50" t="inlineStr"/>
    </row>
    <row r="14" ht="22" customHeight="1">
      <c r="B14" s="48" t="inlineStr">
        <is>
          <t>Jede Rechnung</t>
        </is>
      </c>
    </row>
    <row r="15" ht="32" customHeight="1">
      <c r="B15" s="50" t="inlineStr">
        <is>
          <t>1. Eine Zeile je Rechnung: Daten, Rechnungsnummer, Lieferant aus der Liste, Leistung, Kostenart, Netto und Steuersatz.</t>
        </is>
      </c>
    </row>
    <row r="16" ht="32" customHeight="1">
      <c r="B16" s="50" t="inlineStr">
        <is>
          <t>2. Steuer, Brutto, Fälligkeit, Skontofrist und Skontobetrag rechnet die Datei. Nennt die Rechnung ein eigenes Fälligkeitsdatum, trag es bei 'Fällig abweichend' ein.</t>
        </is>
      </c>
    </row>
    <row r="17" ht="32" customHeight="1">
      <c r="B17" s="50" t="inlineStr">
        <is>
          <t>3. Pflichtangaben prüfen und 'ja' setzen. Bei einer E-Rechnung die XML-Datei im Original ablegen und den Ort notieren.</t>
        </is>
      </c>
    </row>
    <row r="18" ht="32" customHeight="1">
      <c r="B18" s="50" t="inlineStr">
        <is>
          <t>4. Nach der Zahlung 'Bezahlt am' eintragen. Bei einer Teilzahlung zusätzlich den Betrag, der Rest bleibt offen.</t>
        </is>
      </c>
    </row>
    <row r="19" ht="32" customHeight="1">
      <c r="B19" s="50" t="inlineStr">
        <is>
          <t>Zwei Steuersätze auf einer Rechnung: zwei Zeilen mit derselben Rechnungsnummer. Der Hinweis 'doppelt erfasst?' ist dann in Ordnung.</t>
        </is>
      </c>
    </row>
    <row r="20" ht="17" customHeight="1">
      <c r="B20" s="50" t="inlineStr"/>
    </row>
    <row r="21" ht="22" customHeight="1">
      <c r="B21" s="48" t="inlineStr">
        <is>
          <t>Was der Status bedeutet</t>
        </is>
      </c>
    </row>
    <row r="22" ht="32" customHeight="1">
      <c r="B22" s="50" t="inlineStr">
        <is>
          <t>Skonto möglich (orange): heute ist der letzte Tag oder davor, an dem du mit Skonto zahlen kannst. Oben steht, wie viel du insgesamt sparen kannst.</t>
        </is>
      </c>
    </row>
    <row r="23" ht="32" customHeight="1">
      <c r="B23" s="50" t="inlineStr">
        <is>
          <t>überfällig (rot): Fälligkeit vorbei, nichts bezahlt. teilbezahlt (blau): es fehlt noch ein Rest. bezahlt (grün): erledigt.</t>
        </is>
      </c>
    </row>
    <row r="24" ht="17" customHeight="1">
      <c r="B24" s="50" t="inlineStr"/>
    </row>
    <row r="25" ht="22" customHeight="1">
      <c r="B25" s="48" t="inlineStr">
        <is>
          <t>Auswertung</t>
        </is>
      </c>
    </row>
    <row r="26" ht="32" customHeight="1">
      <c r="B26" s="50" t="inlineStr">
        <is>
          <t>Je Monat, je Kostenart und die offenen Rechnungen nach Fälligkeit. Oben das Jahr eintragen. Im Blatt Lieferanten siehst du je Lieferant Anzahl, Summe und offenen Betrag.</t>
        </is>
      </c>
    </row>
    <row r="27" ht="32" customHeight="1">
      <c r="B27" s="50" t="inlineStr">
        <is>
          <t>Mehr als 500 Rechnungen? Die letzte Zeile im Eingangsbuch markieren, kopieren und darunter einfügen, die Auswertung rechnet bis Zeile 506.</t>
        </is>
      </c>
    </row>
    <row r="28" ht="17" customHeight="1">
      <c r="B28" s="50" t="inlineStr"/>
    </row>
    <row r="29" ht="22" customHeight="1">
      <c r="B29" s="48" t="inlineStr">
        <is>
          <t>Was diese Vorlage nicht kann</t>
        </is>
      </c>
    </row>
    <row r="30" ht="32" customHeight="1">
      <c r="B30" s="50" t="inlineStr">
        <is>
          <t>Sie ist eine Liste zum Eintragen. Sie liest keine Kontoauszüge ein, ordnet keine Zahlungen zu, öffnet keine E-Rechnung und erstellt keine Umsatzsteuer-Voranmeldung oder EÜR.</t>
        </is>
      </c>
    </row>
    <row r="31" ht="47" customHeight="1">
      <c r="B31" s="52" t="inlineStr">
        <is>
          <t>Das alles macht die BuchhaltungsZentrale: Kontoauszüge von über 25 Banken einlesen, automatisch zuordnen, E-Rechnungen ohne Tippen als Beleg übernehmen, UStVA und Anlage EÜR. Kostenlose Testversion: exceldok.de/buchhaltung/</t>
        </is>
      </c>
    </row>
    <row r="32" ht="17" customHeight="1">
      <c r="B32" s="50" t="inlineStr"/>
    </row>
    <row r="33" ht="22" customHeight="1">
      <c r="B33" s="48" t="inlineStr">
        <is>
          <t>Hinweis</t>
        </is>
      </c>
    </row>
    <row r="34" ht="47" customHeight="1">
      <c r="B34" s="50" t="inlineStr">
        <is>
          <t>Diese Vorlage ersetzt keine Steuerberatung. Welche Aufzeichnungen du führen musst und wann die Vorsteuer abgezogen wird, klärt dein Steuerberater. Als Kleinunternehmer nach § 19 UStG ziehst du keine Vorsteuer ab, die Spalte USt dient dann nur der Übersicht.</t>
        </is>
      </c>
    </row>
    <row r="35" ht="17" customHeight="1">
      <c r="B35" s="50" t="inlineStr">
        <is>
          <t>Fragen oder Wünsche: info@exceldok.de · Igor Schmidt, ExcelDok</t>
        </is>
      </c>
    </row>
  </sheetData>
  <hyperlinks>
    <hyperlink xmlns:r="http://schemas.openxmlformats.org/officeDocument/2006/relationships" ref="B31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ExcelDok, Igor Schmidt</dc:creator>
  <dc:title xmlns:dc="http://purl.org/dc/elements/1.1/">Rechnungseingangsbuch (Vorlage)</dc:title>
  <dcterms:created xmlns:dcterms="http://purl.org/dc/terms/" xmlns:xsi="http://www.w3.org/2001/XMLSchema-instance" xsi:type="dcterms:W3CDTF">2026-10-20T19:47:45Z</dcterms:created>
  <dcterms:modified xmlns:dcterms="http://purl.org/dc/terms/" xmlns:xsi="http://www.w3.org/2001/XMLSchema-instance" xsi:type="dcterms:W3CDTF">2026-10-20T19:47:45Z</dcterms:modified>
</cp:coreProperties>
</file>