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comments/comment3.xml" ContentType="application/vnd.openxmlformats-officedocument.spreadsheetml.comments+xml"/>
  <Override PartName="/xl/worksheets/sheet4.xml" ContentType="application/vnd.openxmlformats-officedocument.spreadsheetml.worksheet+xml"/>
  <Override PartName="/xl/comments/comment4.xml" ContentType="application/vnd.openxmlformats-officedocument.spreadsheetml.comments+xml"/>
  <Override PartName="/xl/worksheets/sheet5.xml" ContentType="application/vnd.openxmlformats-officedocument.spreadsheetml.worksheet+xml"/>
  <Override PartName="/xl/comments/comment5.xml" ContentType="application/vnd.openxmlformats-officedocument.spreadsheetml.comments+xml"/>
  <Override PartName="/xl/worksheets/sheet6.xml" ContentType="application/vnd.openxmlformats-officedocument.spreadsheetml.worksheet+xml"/>
  <Override PartName="/xl/comments/comment6.xml" ContentType="application/vnd.openxmlformats-officedocument.spreadsheetml.comments+xml"/>
  <Override PartName="/xl/worksheets/sheet7.xml" ContentType="application/vnd.openxmlformats-officedocument.spreadsheetml.worksheet+xml"/>
  <Override PartName="/xl/comments/comment7.xml" ContentType="application/vnd.openxmlformats-officedocument.spreadsheetml.comments+xml"/>
  <Override PartName="/xl/worksheets/sheet8.xml" ContentType="application/vnd.openxmlformats-officedocument.spreadsheetml.worksheet+xml"/>
  <Override PartName="/xl/comments/comment8.xml" ContentType="application/vnd.openxmlformats-officedocument.spreadsheetml.comments+xml"/>
  <Override PartName="/xl/worksheets/sheet9.xml" ContentType="application/vnd.openxmlformats-officedocument.spreadsheetml.worksheet+xml"/>
  <Override PartName="/xl/comments/comment9.xml" ContentType="application/vnd.openxmlformats-officedocument.spreadsheetml.comments+xml"/>
  <Override PartName="/xl/worksheets/sheet10.xml" ContentType="application/vnd.openxmlformats-officedocument.spreadsheetml.worksheet+xml"/>
  <Override PartName="/xl/comments/comment10.xml" ContentType="application/vnd.openxmlformats-officedocument.spreadsheetml.comments+xml"/>
  <Override PartName="/xl/worksheets/sheet11.xml" ContentType="application/vnd.openxmlformats-officedocument.spreadsheetml.worksheet+xml"/>
  <Override PartName="/xl/comments/comment11.xml" ContentType="application/vnd.openxmlformats-officedocument.spreadsheetml.comments+xml"/>
  <Override PartName="/xl/worksheets/sheet12.xml" ContentType="application/vnd.openxmlformats-officedocument.spreadsheetml.worksheet+xml"/>
  <Override PartName="/xl/comments/comment12.xml" ContentType="application/vnd.openxmlformats-officedocument.spreadsheetml.comments+xml"/>
  <Override PartName="/xl/worksheets/sheet13.xml" ContentType="application/vnd.openxmlformats-officedocument.spreadsheetml.worksheet+xml"/>
  <Override PartName="/xl/comments/comment13.xml" ContentType="application/vnd.openxmlformats-officedocument.spreadsheetml.comments+xml"/>
  <Override PartName="/xl/worksheets/sheet14.xml" ContentType="application/vnd.openxmlformats-officedocument.spreadsheetml.worksheet+xml"/>
  <Override PartName="/xl/comments/comment14.xml" ContentType="application/vnd.openxmlformats-officedocument.spreadsheetml.comments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9" autoFilterDateGrouping="1"/>
  </bookViews>
  <sheets>
    <sheet xmlns:r="http://schemas.openxmlformats.org/officeDocument/2006/relationships" name="Januar" sheetId="1" state="visible" r:id="rId1"/>
    <sheet xmlns:r="http://schemas.openxmlformats.org/officeDocument/2006/relationships" name="Februar" sheetId="2" state="visible" r:id="rId2"/>
    <sheet xmlns:r="http://schemas.openxmlformats.org/officeDocument/2006/relationships" name="März" sheetId="3" state="visible" r:id="rId3"/>
    <sheet xmlns:r="http://schemas.openxmlformats.org/officeDocument/2006/relationships" name="April" sheetId="4" state="visible" r:id="rId4"/>
    <sheet xmlns:r="http://schemas.openxmlformats.org/officeDocument/2006/relationships" name="Mai" sheetId="5" state="visible" r:id="rId5"/>
    <sheet xmlns:r="http://schemas.openxmlformats.org/officeDocument/2006/relationships" name="Juni" sheetId="6" state="visible" r:id="rId6"/>
    <sheet xmlns:r="http://schemas.openxmlformats.org/officeDocument/2006/relationships" name="Juli" sheetId="7" state="visible" r:id="rId7"/>
    <sheet xmlns:r="http://schemas.openxmlformats.org/officeDocument/2006/relationships" name="August" sheetId="8" state="visible" r:id="rId8"/>
    <sheet xmlns:r="http://schemas.openxmlformats.org/officeDocument/2006/relationships" name="September" sheetId="9" state="visible" r:id="rId9"/>
    <sheet xmlns:r="http://schemas.openxmlformats.org/officeDocument/2006/relationships" name="Oktober" sheetId="10" state="visible" r:id="rId10"/>
    <sheet xmlns:r="http://schemas.openxmlformats.org/officeDocument/2006/relationships" name="November" sheetId="11" state="visible" r:id="rId11"/>
    <sheet xmlns:r="http://schemas.openxmlformats.org/officeDocument/2006/relationships" name="Dezember" sheetId="12" state="visible" r:id="rId12"/>
    <sheet xmlns:r="http://schemas.openxmlformats.org/officeDocument/2006/relationships" name="Einstellungen" sheetId="13" state="visible" r:id="rId13"/>
    <sheet xmlns:r="http://schemas.openxmlformats.org/officeDocument/2006/relationships" name="Feiertage" sheetId="14" state="visible" r:id="rId14"/>
    <sheet xmlns:r="http://schemas.openxmlformats.org/officeDocument/2006/relationships" name="Jahr" sheetId="15" state="visible" r:id="rId15"/>
    <sheet xmlns:r="http://schemas.openxmlformats.org/officeDocument/2006/relationships" name="Anleitung" sheetId="16" state="visible" r:id="rId16"/>
  </sheets>
  <definedNames>
    <definedName name="Name">Einstellungen!$B$4</definedName>
    <definedName name="Jahr">Einstellungen!$B$5</definedName>
    <definedName name="Bundesland">Einstellungen!$B$6</definedName>
    <definedName name="ErfassungAb">Einstellungen!$B$7</definedName>
    <definedName name="Uebertrag">Einstellungen!$B$8</definedName>
    <definedName name="UrlaubAnspruch">Einstellungen!$B$9</definedName>
    <definedName name="UrlaubRest">Einstellungen!$B$10</definedName>
    <definedName name="PauseErgaenzen">Einstellungen!$B$11</definedName>
    <definedName name="OhneEintragMinus">Einstellungen!$B$12</definedName>
    <definedName name="SollWoche">Einstellungen!$B$15:$B$21</definedName>
    <definedName name="LandKz">Einstellungen!$B$23</definedName>
    <definedName name="Beginn">Einstellungen!$B$24</definedName>
    <definedName name="Abw_Namen">Einstellungen!$D$4:$D$18</definedName>
    <definedName name="Abw_Gutschrift">Einstellungen!$E$4:$E$18</definedName>
    <definedName name="Abw_SollEntfaellt">Einstellungen!$F$4:$F$18</definedName>
    <definedName name="Abw_Urlaub">Einstellungen!$G$4:$G$18</definedName>
    <definedName name="Abw_Krank">Einstellungen!$H$4:$H$18</definedName>
    <definedName name="BL_Namen">Einstellungen!$J$4:$J$20</definedName>
    <definedName name="BL_Kuerzel">Einstellungen!$K$4:$K$20</definedName>
    <definedName name="FT_Name">Feiertage!$A$5:$A$31</definedName>
    <definedName name="FT_DatumGilt">Feiertage!$G$5:$G$31</definedName>
    <definedName name="_xlnm.Print_Area" localSheetId="0">'Januar'!$A$1:$M$40</definedName>
    <definedName name="_xlnm.Print_Area" localSheetId="1">'Februar'!$A$1:$M$40</definedName>
    <definedName name="_xlnm.Print_Area" localSheetId="2">'März'!$A$1:$M$40</definedName>
    <definedName name="_xlnm.Print_Area" localSheetId="3">'April'!$A$1:$M$40</definedName>
    <definedName name="_xlnm.Print_Area" localSheetId="4">'Mai'!$A$1:$M$40</definedName>
    <definedName name="_xlnm.Print_Area" localSheetId="5">'Juni'!$A$1:$M$40</definedName>
    <definedName name="_xlnm.Print_Area" localSheetId="6">'Juli'!$A$1:$M$40</definedName>
    <definedName name="_xlnm.Print_Area" localSheetId="7">'August'!$A$1:$M$40</definedName>
    <definedName name="_xlnm.Print_Area" localSheetId="8">'September'!$A$1:$M$40</definedName>
    <definedName name="_xlnm.Print_Area" localSheetId="9">'Oktober'!$A$1:$M$40</definedName>
    <definedName name="_xlnm.Print_Area" localSheetId="10">'November'!$A$1:$M$40</definedName>
    <definedName name="_xlnm.Print_Area" localSheetId="11">'Dezember'!$A$1:$M$40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DD.MM.YYYY"/>
    <numFmt numFmtId="165" formatCode="0.0"/>
    <numFmt numFmtId="166" formatCode="+0.00;-0.00;0.00"/>
    <numFmt numFmtId="167" formatCode="hh:mm"/>
    <numFmt numFmtId="168" formatCode="DD.MM.YYYY hh:mm"/>
  </numFmts>
  <fonts count="12">
    <font>
      <name val="Calibri"/>
      <family val="2"/>
      <color theme="1"/>
      <sz val="11"/>
      <scheme val="minor"/>
    </font>
    <font>
      <name val="Segoe UI Semibold"/>
      <color rgb="00FFFFFF"/>
      <sz val="16"/>
    </font>
    <font>
      <name val="Segoe UI"/>
      <color rgb="00B0D0B4"/>
      <sz val="9"/>
    </font>
    <font>
      <name val="Segoe UI Semibold"/>
      <color rgb="00212521"/>
      <sz val="10"/>
    </font>
    <font>
      <name val="Segoe UI"/>
      <color rgb="00212521"/>
      <sz val="10"/>
    </font>
    <font>
      <name val="Segoe UI Semibold"/>
      <color rgb="000D3512"/>
      <sz val="11"/>
    </font>
    <font>
      <name val="Segoe UI"/>
      <color rgb="00606A60"/>
      <sz val="10"/>
    </font>
    <font>
      <name val="Segoe UI Semibold"/>
      <color rgb="00FFFFFF"/>
      <sz val="10"/>
    </font>
    <font>
      <name val="Segoe UI"/>
      <color rgb="00606A60"/>
      <sz val="9"/>
    </font>
    <font>
      <name val="Segoe UI Semibold"/>
      <color rgb="00606A60"/>
      <sz val="10"/>
    </font>
    <font>
      <name val="Segoe UI Semibold"/>
      <color rgb="000D3512"/>
      <sz val="12"/>
    </font>
    <font>
      <name val="Segoe UI"/>
      <color rgb="000070C0"/>
      <sz val="10"/>
      <u val="single"/>
    </font>
  </fonts>
  <fills count="6">
    <fill>
      <patternFill/>
    </fill>
    <fill>
      <patternFill patternType="gray125"/>
    </fill>
    <fill>
      <patternFill patternType="solid">
        <fgColor rgb="000D3512"/>
        <bgColor rgb="000D3512"/>
      </patternFill>
    </fill>
    <fill>
      <patternFill patternType="solid">
        <fgColor rgb="00FFFFCC"/>
        <bgColor rgb="00FFFFCC"/>
      </patternFill>
    </fill>
    <fill>
      <patternFill patternType="solid">
        <fgColor rgb="00E8E8E8"/>
        <bgColor rgb="00E8E8E8"/>
      </patternFill>
    </fill>
    <fill>
      <patternFill patternType="solid">
        <fgColor rgb="00E2EFDA"/>
        <bgColor rgb="00E2EFDA"/>
      </patternFill>
    </fill>
  </fills>
  <borders count="4">
    <border>
      <left/>
      <right/>
      <top/>
      <bottom/>
      <diagonal/>
    </border>
    <border>
      <left style="thin">
        <color rgb="00C8D4C6"/>
      </left>
      <right style="thin">
        <color rgb="00C8D4C6"/>
      </right>
      <top style="thin">
        <color rgb="00C8D4C6"/>
      </top>
      <bottom style="thin">
        <color rgb="00C8D4C6"/>
      </bottom>
    </border>
    <border>
      <top style="thin">
        <color rgb="00212521"/>
      </top>
    </border>
    <border>
      <top style="medium">
        <color rgb="000D3512"/>
      </top>
    </border>
  </borders>
  <cellStyleXfs count="1">
    <xf numFmtId="0" fontId="0" fillId="0" borderId="0"/>
  </cellStyleXfs>
  <cellXfs count="61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8" fillId="0" borderId="0" pivotButton="0" quotePrefix="0" xfId="0"/>
    <xf numFmtId="0" fontId="8" fillId="0" borderId="0" applyAlignment="1" pivotButton="0" quotePrefix="0" xfId="0">
      <alignment horizontal="center" wrapText="1"/>
    </xf>
    <xf numFmtId="0" fontId="3" fillId="0" borderId="0" pivotButton="0" quotePrefix="0" xfId="0"/>
    <xf numFmtId="166" fontId="3" fillId="4" borderId="1" applyAlignment="1" pivotButton="0" quotePrefix="0" xfId="0">
      <alignment horizontal="center"/>
    </xf>
    <xf numFmtId="165" fontId="3" fillId="4" borderId="1" applyAlignment="1" pivotButton="0" quotePrefix="0" xfId="0">
      <alignment horizontal="center"/>
    </xf>
    <xf numFmtId="1" fontId="3" fillId="4" borderId="1" applyAlignment="1" pivotButton="0" quotePrefix="0" xfId="0">
      <alignment horizontal="center"/>
    </xf>
    <xf numFmtId="2" fontId="3" fillId="4" borderId="1" applyAlignment="1" pivotButton="0" quotePrefix="0" xfId="0">
      <alignment horizontal="center"/>
    </xf>
    <xf numFmtId="0" fontId="7" fillId="2" borderId="1" applyAlignment="1" pivotButton="0" quotePrefix="0" xfId="0">
      <alignment horizontal="center" vertical="center" wrapText="1"/>
    </xf>
    <xf numFmtId="164" fontId="4" fillId="4" borderId="1" pivotButton="0" quotePrefix="0" xfId="0"/>
    <xf numFmtId="49" fontId="4" fillId="4" borderId="1" applyAlignment="1" pivotButton="0" quotePrefix="0" xfId="0">
      <alignment horizontal="center"/>
    </xf>
    <xf numFmtId="49" fontId="4" fillId="4" borderId="1" pivotButton="0" quotePrefix="0" xfId="0"/>
    <xf numFmtId="49" fontId="4" fillId="3" borderId="1" pivotButton="0" quotePrefix="0" xfId="0"/>
    <xf numFmtId="167" fontId="4" fillId="3" borderId="1" applyAlignment="1" pivotButton="0" quotePrefix="0" xfId="0">
      <alignment horizontal="center"/>
    </xf>
    <xf numFmtId="1" fontId="4" fillId="3" borderId="1" applyAlignment="1" pivotButton="0" quotePrefix="0" xfId="0">
      <alignment horizontal="center"/>
    </xf>
    <xf numFmtId="1" fontId="4" fillId="4" borderId="1" applyAlignment="1" pivotButton="0" quotePrefix="0" xfId="0">
      <alignment horizontal="center"/>
    </xf>
    <xf numFmtId="2" fontId="4" fillId="4" borderId="1" applyAlignment="1" pivotButton="0" quotePrefix="0" xfId="0">
      <alignment horizontal="center"/>
    </xf>
    <xf numFmtId="166" fontId="4" fillId="4" borderId="1" applyAlignment="1" pivotButton="0" quotePrefix="0" xfId="0">
      <alignment horizontal="center"/>
    </xf>
    <xf numFmtId="1" fontId="8" fillId="4" borderId="1" pivotButton="0" quotePrefix="0" xfId="0"/>
    <xf numFmtId="168" fontId="8" fillId="4" borderId="1" pivotButton="0" quotePrefix="0" xfId="0"/>
    <xf numFmtId="165" fontId="8" fillId="4" borderId="1" pivotButton="0" quotePrefix="0" xfId="0"/>
    <xf numFmtId="164" fontId="8" fillId="4" borderId="1" pivotButton="0" quotePrefix="0" xfId="0"/>
    <xf numFmtId="2" fontId="8" fillId="4" borderId="1" pivotButton="0" quotePrefix="0" xfId="0"/>
    <xf numFmtId="0" fontId="8" fillId="0" borderId="2" pivotButton="0" quotePrefix="0" xfId="0"/>
    <xf numFmtId="0" fontId="0" fillId="0" borderId="2" pivotButton="0" quotePrefix="0" xfId="0"/>
    <xf numFmtId="49" fontId="4" fillId="3" borderId="1" applyAlignment="1" pivotButton="0" quotePrefix="0" xfId="0">
      <alignment horizontal="center"/>
    </xf>
    <xf numFmtId="9" fontId="4" fillId="3" borderId="1" applyAlignment="1" pivotButton="0" quotePrefix="0" xfId="0">
      <alignment horizontal="center"/>
    </xf>
    <xf numFmtId="165" fontId="4" fillId="3" borderId="1" applyAlignment="1" pivotButton="0" quotePrefix="0" xfId="0">
      <alignment horizontal="center"/>
    </xf>
    <xf numFmtId="0" fontId="4" fillId="0" borderId="1" pivotButton="0" quotePrefix="0" xfId="0"/>
    <xf numFmtId="0" fontId="6" fillId="0" borderId="1" pivotButton="0" quotePrefix="0" xfId="0"/>
    <xf numFmtId="164" fontId="4" fillId="3" borderId="1" applyAlignment="1" pivotButton="0" quotePrefix="0" xfId="0">
      <alignment horizontal="center"/>
    </xf>
    <xf numFmtId="2" fontId="4" fillId="3" borderId="1" applyAlignment="1" pivotButton="0" quotePrefix="0" xfId="0">
      <alignment horizontal="center"/>
    </xf>
    <xf numFmtId="0" fontId="5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164" fontId="4" fillId="4" borderId="1" applyAlignment="1" pivotButton="0" quotePrefix="0" xfId="0">
      <alignment horizontal="center"/>
    </xf>
    <xf numFmtId="0" fontId="9" fillId="0" borderId="0" pivotButton="0" quotePrefix="0" xfId="0"/>
    <xf numFmtId="164" fontId="0" fillId="0" borderId="0" pivotButton="0" quotePrefix="0" xfId="0"/>
    <xf numFmtId="1" fontId="8" fillId="0" borderId="0" pivotButton="0" quotePrefix="0" xfId="0"/>
    <xf numFmtId="164" fontId="8" fillId="0" borderId="0" pivotButton="0" quotePrefix="0" xfId="0"/>
    <xf numFmtId="2" fontId="4" fillId="0" borderId="1" applyAlignment="1" pivotButton="0" quotePrefix="0" xfId="0">
      <alignment horizontal="center"/>
    </xf>
    <xf numFmtId="166" fontId="4" fillId="0" borderId="1" applyAlignment="1" pivotButton="0" quotePrefix="0" xfId="0">
      <alignment horizontal="center"/>
    </xf>
    <xf numFmtId="165" fontId="4" fillId="0" borderId="1" applyAlignment="1" pivotButton="0" quotePrefix="0" xfId="0">
      <alignment horizontal="center"/>
    </xf>
    <xf numFmtId="1" fontId="4" fillId="0" borderId="1" applyAlignment="1" pivotButton="0" quotePrefix="0" xfId="0">
      <alignment horizontal="center"/>
    </xf>
    <xf numFmtId="0" fontId="4" fillId="5" borderId="1" pivotButton="0" quotePrefix="0" xfId="0"/>
    <xf numFmtId="2" fontId="4" fillId="5" borderId="1" applyAlignment="1" pivotButton="0" quotePrefix="0" xfId="0">
      <alignment horizontal="center"/>
    </xf>
    <xf numFmtId="166" fontId="4" fillId="5" borderId="1" applyAlignment="1" pivotButton="0" quotePrefix="0" xfId="0">
      <alignment horizontal="center"/>
    </xf>
    <xf numFmtId="165" fontId="4" fillId="5" borderId="1" applyAlignment="1" pivotButton="0" quotePrefix="0" xfId="0">
      <alignment horizontal="center"/>
    </xf>
    <xf numFmtId="1" fontId="4" fillId="5" borderId="1" applyAlignment="1" pivotButton="0" quotePrefix="0" xfId="0">
      <alignment horizontal="center"/>
    </xf>
    <xf numFmtId="2" fontId="3" fillId="0" borderId="3" applyAlignment="1" pivotButton="0" quotePrefix="0" xfId="0">
      <alignment horizontal="center"/>
    </xf>
    <xf numFmtId="166" fontId="3" fillId="0" borderId="3" applyAlignment="1" pivotButton="0" quotePrefix="0" xfId="0">
      <alignment horizontal="center"/>
    </xf>
    <xf numFmtId="165" fontId="3" fillId="0" borderId="3" applyAlignment="1" pivotButton="0" quotePrefix="0" xfId="0">
      <alignment horizontal="center"/>
    </xf>
    <xf numFmtId="1" fontId="3" fillId="0" borderId="3" applyAlignment="1" pivotButton="0" quotePrefix="0" xfId="0">
      <alignment horizontal="center"/>
    </xf>
    <xf numFmtId="0" fontId="10" fillId="0" borderId="0" applyAlignment="1" pivotButton="0" quotePrefix="0" xfId="0">
      <alignment vertical="top" wrapText="1"/>
    </xf>
    <xf numFmtId="0" fontId="0" fillId="3" borderId="1" pivotButton="0" quotePrefix="0" xfId="0"/>
    <xf numFmtId="0" fontId="4" fillId="0" borderId="0" applyAlignment="1" pivotButton="0" quotePrefix="0" xfId="0">
      <alignment vertical="top" wrapText="1"/>
    </xf>
    <xf numFmtId="0" fontId="0" fillId="4" borderId="1" pivotButton="0" quotePrefix="0" xfId="0"/>
    <xf numFmtId="0" fontId="11" fillId="0" borderId="0" applyAlignment="1" pivotButton="0" quotePrefix="0" xfId="0">
      <alignment vertical="top" wrapText="1"/>
    </xf>
  </cellXfs>
  <cellStyles count="1">
    <cellStyle name="Normal" xfId="0" builtinId="0" hidden="0"/>
  </cellStyles>
  <dxfs count="5">
    <dxf>
      <fill>
        <patternFill patternType="solid">
          <fgColor rgb="00E8E8E8"/>
          <bgColor rgb="00E8E8E8"/>
        </patternFill>
      </fill>
    </dxf>
    <dxf>
      <font>
        <name val="Segoe UI"/>
        <b val="1"/>
      </font>
      <fill>
        <patternFill patternType="solid">
          <fgColor rgb="00D9D9D9"/>
          <bgColor rgb="00D9D9D9"/>
        </patternFill>
      </fill>
    </dxf>
    <dxf>
      <font>
        <name val="Segoe UI"/>
        <color rgb="00C00000"/>
      </font>
    </dxf>
    <dxf>
      <font>
        <name val="Segoe UI"/>
        <color rgb="001A6A24"/>
      </font>
    </dxf>
    <dxf>
      <font>
        <name val="Segoe UI"/>
        <b val="1"/>
        <color rgb="00C0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styles" Target="styles.xml" Id="rId17"/><Relationship Type="http://schemas.openxmlformats.org/officeDocument/2006/relationships/theme" Target="theme/theme1.xml" Id="rId18"/></Relationships>
</file>

<file path=xl/comments/comment1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2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3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4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5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6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7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8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9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10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11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12.xml><?xml version="1.0" encoding="utf-8"?>
<comments xmlns="http://schemas.openxmlformats.org/spreadsheetml/2006/main">
  <authors>
    <author>ExcelDok</author>
  </authors>
  <commentList>
    <comment ref="C6" authorId="0" shapeId="0">
      <text>
        <t>Aus dem Blatt Feiertage, nach deinem Bundesland.</t>
      </text>
    </comment>
    <comment ref="D6" authorId="0" shapeId="0">
      <text>
        <t>Urlaub, Krank und so weiter aus der Liste. Die Arten und was sie gutschreiben, stellst du in den Einstellungen ein. Ein halber Urlaubstag geht zusammen mit Kommen und Gehen.</t>
      </text>
    </comment>
    <comment ref="E6" authorId="0" shapeId="0">
      <text>
        <t>Uhrzeit mit Doppelpunkt, z. B. 7:30.</t>
      </text>
    </comment>
    <comment ref="F6" authorId="0" shapeId="0">
      <text>
        <t>Liegt Gehen vor Kommen, geht die Schicht über Mitternacht. Sie zählt zum Tag, an dem sie begonnen hat.</t>
      </text>
    </comment>
    <comment ref="G6" authorId="0" shapeId="0">
      <text>
        <t>Pausen des Tages in Minuten, z. B. 30.</t>
      </text>
    </comment>
    <comment ref="H6" authorId="0" shapeId="0">
      <text>
        <t>Eingetragene Pause, mindestens aber die Pause nach § 4 ArbZG, wenn das in den Einstellungen eingeschaltet ist.</t>
      </text>
    </comment>
    <comment ref="I6" authorId="0" shapeId="0">
      <text>
        <t>Gearbeitete Zeit ohne Pause plus Gutschrift für Urlaub oder Krankheit, in Dezimalstunden: 7,50 = 7 Stunden 30 Minuten.</t>
      </text>
    </comment>
    <comment ref="J6" authorId="0" shapeId="0">
      <text>
        <t>Sollzeit des Wochentags aus den Einstellungen. Am Feiertag 0.</t>
      </text>
    </comment>
    <comment ref="K6" authorId="0" shapeId="0">
      <text>
        <t>Ist minus Soll. Geht ins Zeitkonto.</t>
      </text>
    </comment>
    <comment ref="L6" authorId="0" shapeId="0">
      <text>
        <t>Meldet fehlendes Gehen, mehr als 10 Stunden, zu kurze Pause, Ruhezeit unter 11 Stunden und Arbeitstage ohne Eintrag.</t>
      </text>
    </comment>
  </commentList>
</comments>
</file>

<file path=xl/comments/comment13.xml><?xml version="1.0" encoding="utf-8"?>
<comments xmlns="http://schemas.openxmlformats.org/spreadsheetml/2006/main">
  <authors>
    <author>ExcelDok</author>
  </authors>
  <commentList>
    <comment ref="E3" authorId="0" shapeId="0">
      <text>
        <t>100 %: der Tag zählt wie gearbeitet (Urlaub, Krank). 0 %: nichts wird gutgeschrieben, das Soll geht vom Zeitkonto ab (Freizeitausgleich).</t>
      </text>
    </comment>
    <comment ref="F3" authorId="0" shapeId="0">
      <text>
        <t>ja: an diesem Tag gibt es kein Soll, das Zeitkonto bleibt unberührt.</t>
      </text>
    </comment>
    <comment ref="B4" authorId="0" shapeId="0">
      <text>
        <t>Erscheint oben auf jedem Monatsblatt.</t>
      </text>
    </comment>
    <comment ref="B5" authorId="0" shapeId="0">
      <text>
        <t>Alle Monatsblätter und Feiertage richten sich danach. Für ein neues Jahr: Datei kopieren, Jahr ändern, Einträge löschen.</t>
      </text>
    </comment>
    <comment ref="B6" authorId="0" shapeId="0">
      <text>
        <t>Bestimmt die Feiertage. Einzelne Feiertage stellst du im Blatt Feiertage um.</t>
      </text>
    </comment>
    <comment ref="B7" authorId="0" shapeId="0">
      <text>
        <t>Tage davor zählen nicht. Leer lassen, dann zählt die Datei ab dem ersten Tag, an dem du etwas eingetragen hast.</t>
      </text>
    </comment>
    <comment ref="B8" authorId="0" shapeId="0">
      <text>
        <t>Plusstunden positiv, Minusstunden mit Minus eintragen, z. B. -3,5.</t>
      </text>
    </comment>
    <comment ref="B11" authorId="0" shapeId="0">
      <text>
        <t>ja: Ist die eingetragene Pause kürzer als vorgeschrieben, zieht die Datei die Mindestpause ab und zeigt einen Hinweis. nein: Es zählt die eingetragene Pause, der Hinweis bleibt.</t>
      </text>
    </comment>
    <comment ref="B12" authorId="0" shapeId="0">
      <text>
        <t>ja: Ein vergangener Arbeitstag ohne Eintrag zählt mit seiner Sollzeit als Minus, bis du ihn nachträgst. nein: Er zählt nicht, der Hinweis 'kein Eintrag' bleibt.</t>
      </text>
    </comment>
    <comment ref="B15" authorId="0" shapeId="0">
      <text>
        <t>Dezimal: 7,5 = 7 Stunden 30 Minuten. Freie Tage mit 0.</t>
      </text>
    </comment>
  </commentList>
</comments>
</file>

<file path=xl/comments/comment14.xml><?xml version="1.0" encoding="utf-8"?>
<comments xmlns="http://schemas.openxmlformats.org/spreadsheetml/2006/main">
  <authors>
    <author>ExcelDok</author>
  </authors>
  <commentList>
    <comment ref="E4" authorId="0" shapeId="0">
      <text>
        <t>Leer lassen, dann gilt die Regel des Bundeslands. 'ja' oder 'nein' überstimmt sie, z. B. für Fronleichnam in Teilen von Sachsen und Thüringen oder Mariä Himmelfahrt in Bayern.</t>
      </text>
    </comment>
    <comment ref="A24" authorId="0" shapeId="0">
      <text>
        <t>Eigene Feiertage, z. B. Augsburger Friedensfest oder ein Betriebsfeiertag: Name und Datum eintragen. 'gilt in' leer lassen.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4.xml" Id="comments"/><Relationship Type="http://schemas.openxmlformats.org/officeDocument/2006/relationships/vmlDrawing" Target="/xl/drawings/commentsDrawing4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5.xml" Id="comments"/><Relationship Type="http://schemas.openxmlformats.org/officeDocument/2006/relationships/vmlDrawing" Target="/xl/drawings/commentsDrawing5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6.xml" Id="comments"/><Relationship Type="http://schemas.openxmlformats.org/officeDocument/2006/relationships/vmlDrawing" Target="/xl/drawings/commentsDrawing6.vml" Id="anysvml"/></Relationships>
</file>

<file path=xl/worksheets/_rels/sheet7.xml.rels><Relationships xmlns="http://schemas.openxmlformats.org/package/2006/relationships"><Relationship Type="http://schemas.openxmlformats.org/officeDocument/2006/relationships/comments" Target="/xl/comments/comment7.xml" Id="comments"/><Relationship Type="http://schemas.openxmlformats.org/officeDocument/2006/relationships/vmlDrawing" Target="/xl/drawings/commentsDrawing7.vml" Id="anysvml"/></Relationships>
</file>

<file path=xl/worksheets/_rels/sheet8.xml.rels><Relationships xmlns="http://schemas.openxmlformats.org/package/2006/relationships"><Relationship Type="http://schemas.openxmlformats.org/officeDocument/2006/relationships/comments" Target="/xl/comments/comment8.xml" Id="comments"/><Relationship Type="http://schemas.openxmlformats.org/officeDocument/2006/relationships/vmlDrawing" Target="/xl/drawings/commentsDrawing8.vml" Id="anysvml"/></Relationships>
</file>

<file path=xl/worksheets/_rels/sheet9.xml.rels><Relationships xmlns="http://schemas.openxmlformats.org/package/2006/relationships"><Relationship Type="http://schemas.openxmlformats.org/officeDocument/2006/relationships/comments" Target="/xl/comments/comment9.xml" Id="comments"/><Relationship Type="http://schemas.openxmlformats.org/officeDocument/2006/relationships/vmlDrawing" Target="/xl/drawings/commentsDrawing9.vml" Id="anysvml"/></Relationships>
</file>

<file path=xl/worksheets/_rels/sheet10.xml.rels><Relationships xmlns="http://schemas.openxmlformats.org/package/2006/relationships"><Relationship Type="http://schemas.openxmlformats.org/officeDocument/2006/relationships/comments" Target="/xl/comments/comment10.xml" Id="comments"/><Relationship Type="http://schemas.openxmlformats.org/officeDocument/2006/relationships/vmlDrawing" Target="/xl/drawings/commentsDrawing10.vml" Id="anysvml"/></Relationships>
</file>

<file path=xl/worksheets/_rels/sheet11.xml.rels><Relationships xmlns="http://schemas.openxmlformats.org/package/2006/relationships"><Relationship Type="http://schemas.openxmlformats.org/officeDocument/2006/relationships/comments" Target="/xl/comments/comment11.xml" Id="comments"/><Relationship Type="http://schemas.openxmlformats.org/officeDocument/2006/relationships/vmlDrawing" Target="/xl/drawings/commentsDrawing11.vml" Id="anysvml"/></Relationships>
</file>

<file path=xl/worksheets/_rels/sheet12.xml.rels><Relationships xmlns="http://schemas.openxmlformats.org/package/2006/relationships"><Relationship Type="http://schemas.openxmlformats.org/officeDocument/2006/relationships/comments" Target="/xl/comments/comment12.xml" Id="comments"/><Relationship Type="http://schemas.openxmlformats.org/officeDocument/2006/relationships/vmlDrawing" Target="/xl/drawings/commentsDrawing12.vml" Id="anysvml"/></Relationships>
</file>

<file path=xl/worksheets/_rels/sheet13.xml.rels><Relationships xmlns="http://schemas.openxmlformats.org/package/2006/relationships"><Relationship Type="http://schemas.openxmlformats.org/officeDocument/2006/relationships/comments" Target="/xl/comments/comment13.xml" Id="comments"/><Relationship Type="http://schemas.openxmlformats.org/officeDocument/2006/relationships/vmlDrawing" Target="/xl/drawings/commentsDrawing13.vml" Id="anysvml"/></Relationships>
</file>

<file path=xl/worksheets/_rels/sheet14.xml.rels><Relationships xmlns="http://schemas.openxmlformats.org/package/2006/relationships"><Relationship Type="http://schemas.openxmlformats.org/officeDocument/2006/relationships/comments" Target="/xl/comments/comment14.xml" Id="comments"/><Relationship Type="http://schemas.openxmlformats.org/officeDocument/2006/relationships/vmlDrawing" Target="/xl/drawings/commentsDrawing14.vml" Id="anysvml"/></Relationships>
</file>

<file path=xl/worksheets/_rels/sheet15.xml.rels><Relationships xmlns="http://schemas.openxmlformats.org/package/2006/relationships"><Relationship Type="http://schemas.openxmlformats.org/officeDocument/2006/relationships/hyperlink" Target="#'Januar'!A1" TargetMode="External" Id="rId1"/><Relationship Type="http://schemas.openxmlformats.org/officeDocument/2006/relationships/hyperlink" Target="#'Februar'!A1" TargetMode="External" Id="rId2"/><Relationship Type="http://schemas.openxmlformats.org/officeDocument/2006/relationships/hyperlink" Target="#'M&#228;rz'!A1" TargetMode="External" Id="rId3"/><Relationship Type="http://schemas.openxmlformats.org/officeDocument/2006/relationships/hyperlink" Target="#'April'!A1" TargetMode="External" Id="rId4"/><Relationship Type="http://schemas.openxmlformats.org/officeDocument/2006/relationships/hyperlink" Target="#'Mai'!A1" TargetMode="External" Id="rId5"/><Relationship Type="http://schemas.openxmlformats.org/officeDocument/2006/relationships/hyperlink" Target="#'Juni'!A1" TargetMode="External" Id="rId6"/><Relationship Type="http://schemas.openxmlformats.org/officeDocument/2006/relationships/hyperlink" Target="#'Juli'!A1" TargetMode="External" Id="rId7"/><Relationship Type="http://schemas.openxmlformats.org/officeDocument/2006/relationships/hyperlink" Target="#'August'!A1" TargetMode="External" Id="rId8"/><Relationship Type="http://schemas.openxmlformats.org/officeDocument/2006/relationships/hyperlink" Target="#'September'!A1" TargetMode="External" Id="rId9"/><Relationship Type="http://schemas.openxmlformats.org/officeDocument/2006/relationships/hyperlink" Target="#'Oktober'!A1" TargetMode="External" Id="rId10"/><Relationship Type="http://schemas.openxmlformats.org/officeDocument/2006/relationships/hyperlink" Target="#'November'!A1" TargetMode="External" Id="rId11"/><Relationship Type="http://schemas.openxmlformats.org/officeDocument/2006/relationships/hyperlink" Target="#'Dezember'!A1" TargetMode="External" Id="rId12"/></Relationships>
</file>

<file path=xl/worksheets/_rels/sheet16.xml.rels><Relationships xmlns="http://schemas.openxmlformats.org/package/2006/relationships"><Relationship Type="http://schemas.openxmlformats.org/officeDocument/2006/relationships/hyperlink" Target="https://exceldok.de/arbeitszeiterfassung/" TargetMode="External" Id="rId1"/><Relationship Type="http://schemas.openxmlformats.org/officeDocument/2006/relationships/hyperlink" Target="https://stundenzentrale.de/" TargetMode="External" Id="rId2"/></Relationships>
</file>

<file path=xl/worksheets/sheet1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Januar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Uebertrag</f>
        <v/>
      </c>
      <c r="E4" s="8">
        <f>SUM(Q7:Q37)</f>
        <v/>
      </c>
      <c r="F4" s="8">
        <f>UrlaubAnspruch+UrlaubRest-E4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IF(MONTH(DATE(Jahr,1,1))=1,DATE(Jahr,1,1),"")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ArbZG)"),IF(AND(E7&lt;&gt;"",0&gt;0,A7+E7-0&lt;11/24-1/2880),"Ruhezeit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IF(MONTH(DATE(Jahr,1,2))=1,DATE(Jahr,1,2),"")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IF(MONTH(DATE(Jahr,1,3))=1,DATE(Jahr,1,3),"")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IF(MONTH(DATE(Jahr,1,4))=1,DATE(Jahr,1,4),"")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IF(MONTH(DATE(Jahr,1,5))=1,DATE(Jahr,1,5),"")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IF(MONTH(DATE(Jahr,1,6))=1,DATE(Jahr,1,6),"")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IF(MONTH(DATE(Jahr,1,7))=1,DATE(Jahr,1,7),"")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IF(MONTH(DATE(Jahr,1,8))=1,DATE(Jahr,1,8),"")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IF(MONTH(DATE(Jahr,1,9))=1,DATE(Jahr,1,9),"")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IF(MONTH(DATE(Jahr,1,10))=1,DATE(Jahr,1,10),"")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IF(MONTH(DATE(Jahr,1,11))=1,DATE(Jahr,1,11),"")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IF(MONTH(DATE(Jahr,1,12))=1,DATE(Jahr,1,12),"")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IF(MONTH(DATE(Jahr,1,13))=1,DATE(Jahr,1,13),"")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IF(MONTH(DATE(Jahr,1,14))=1,DATE(Jahr,1,14),"")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IF(MONTH(DATE(Jahr,1,15))=1,DATE(Jahr,1,15),"")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IF(MONTH(DATE(Jahr,1,16))=1,DATE(Jahr,1,16),"")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IF(MONTH(DATE(Jahr,1,17))=1,DATE(Jahr,1,17),"")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IF(MONTH(DATE(Jahr,1,18))=1,DATE(Jahr,1,18),"")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IF(MONTH(DATE(Jahr,1,19))=1,DATE(Jahr,1,19),"")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IF(MONTH(DATE(Jahr,1,20))=1,DATE(Jahr,1,20),"")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IF(MONTH(DATE(Jahr,1,21))=1,DATE(Jahr,1,21),"")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IF(MONTH(DATE(Jahr,1,22))=1,DATE(Jahr,1,22),"")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IF(MONTH(DATE(Jahr,1,23))=1,DATE(Jahr,1,23),"")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IF(MONTH(DATE(Jahr,1,24))=1,DATE(Jahr,1,24),"")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IF(MONTH(DATE(Jahr,1,25))=1,DATE(Jahr,1,25),"")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IF(MONTH(DATE(Jahr,1,26))=1,DATE(Jahr,1,26),"")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IF(MONTH(DATE(Jahr,1,27))=1,DATE(Jahr,1,27),"")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IF(MONTH(DATE(Jahr,1,28))=1,DATE(Jahr,1,28),"")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IF(MONTH(DATE(Jahr,1,29))=1,DATE(Jahr,1,29),"")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IF(MONTH(DATE(Jahr,1,30))=1,DATE(Jahr,1,30),"")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IF(MONTH(DATE(Jahr,1,31))=1,DATE(Jahr,1,31),"")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Februar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'Januar'!$L$4</f>
        <v/>
      </c>
      <c r="E4" s="8">
        <f>SUM(Q7:Q37)</f>
        <v/>
      </c>
      <c r="F4" s="8">
        <f>'Januar'!$F$4-E4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IF(MONTH(DATE(Jahr,2,1))=2,DATE(Jahr,2,1),"")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ArbZG)"),IF(AND(E7&lt;&gt;"",MAX('Januar'!$P$7:$P$37)&gt;0,A7+E7-MAX('Januar'!$P$7:$P$37)&lt;11/24-1/2880),"Ruhezeit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IF(MONTH(DATE(Jahr,2,2))=2,DATE(Jahr,2,2),"")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IF(MONTH(DATE(Jahr,2,3))=2,DATE(Jahr,2,3),"")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IF(MONTH(DATE(Jahr,2,4))=2,DATE(Jahr,2,4),"")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IF(MONTH(DATE(Jahr,2,5))=2,DATE(Jahr,2,5),"")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IF(MONTH(DATE(Jahr,2,6))=2,DATE(Jahr,2,6),"")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IF(MONTH(DATE(Jahr,2,7))=2,DATE(Jahr,2,7),"")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IF(MONTH(DATE(Jahr,2,8))=2,DATE(Jahr,2,8),"")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IF(MONTH(DATE(Jahr,2,9))=2,DATE(Jahr,2,9),"")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IF(MONTH(DATE(Jahr,2,10))=2,DATE(Jahr,2,10),"")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IF(MONTH(DATE(Jahr,2,11))=2,DATE(Jahr,2,11),"")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IF(MONTH(DATE(Jahr,2,12))=2,DATE(Jahr,2,12),"")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IF(MONTH(DATE(Jahr,2,13))=2,DATE(Jahr,2,13),"")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IF(MONTH(DATE(Jahr,2,14))=2,DATE(Jahr,2,14),"")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IF(MONTH(DATE(Jahr,2,15))=2,DATE(Jahr,2,15),"")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IF(MONTH(DATE(Jahr,2,16))=2,DATE(Jahr,2,16),"")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IF(MONTH(DATE(Jahr,2,17))=2,DATE(Jahr,2,17),"")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IF(MONTH(DATE(Jahr,2,18))=2,DATE(Jahr,2,18),"")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IF(MONTH(DATE(Jahr,2,19))=2,DATE(Jahr,2,19),"")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IF(MONTH(DATE(Jahr,2,20))=2,DATE(Jahr,2,20),"")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IF(MONTH(DATE(Jahr,2,21))=2,DATE(Jahr,2,21),"")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IF(MONTH(DATE(Jahr,2,22))=2,DATE(Jahr,2,22),"")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IF(MONTH(DATE(Jahr,2,23))=2,DATE(Jahr,2,23),"")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IF(MONTH(DATE(Jahr,2,24))=2,DATE(Jahr,2,24),"")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IF(MONTH(DATE(Jahr,2,25))=2,DATE(Jahr,2,25),"")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IF(MONTH(DATE(Jahr,2,26))=2,DATE(Jahr,2,26),"")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IF(MONTH(DATE(Jahr,2,27))=2,DATE(Jahr,2,27),"")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IF(MONTH(DATE(Jahr,2,28))=2,DATE(Jahr,2,28),"")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IF(MONTH(DATE(Jahr,2,29))=2,DATE(Jahr,2,29),"")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IF(MONTH(DATE(Jahr,2,30))=2,DATE(Jahr,2,30),"")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IF(MONTH(DATE(Jahr,2,31))=2,DATE(Jahr,2,31),"")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März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'Februar'!$L$4</f>
        <v/>
      </c>
      <c r="E4" s="8">
        <f>SUM(Q7:Q37)</f>
        <v/>
      </c>
      <c r="F4" s="8">
        <f>'Februar'!$F$4-E4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IF(MONTH(DATE(Jahr,3,1))=3,DATE(Jahr,3,1),"")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ArbZG)"),IF(AND(E7&lt;&gt;"",MAX('Februar'!$P$7:$P$37)&gt;0,A7+E7-MAX('Februar'!$P$7:$P$37)&lt;11/24-1/2880),"Ruhezeit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IF(MONTH(DATE(Jahr,3,2))=3,DATE(Jahr,3,2),"")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IF(MONTH(DATE(Jahr,3,3))=3,DATE(Jahr,3,3),"")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IF(MONTH(DATE(Jahr,3,4))=3,DATE(Jahr,3,4),"")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IF(MONTH(DATE(Jahr,3,5))=3,DATE(Jahr,3,5),"")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IF(MONTH(DATE(Jahr,3,6))=3,DATE(Jahr,3,6),"")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IF(MONTH(DATE(Jahr,3,7))=3,DATE(Jahr,3,7),"")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IF(MONTH(DATE(Jahr,3,8))=3,DATE(Jahr,3,8),"")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IF(MONTH(DATE(Jahr,3,9))=3,DATE(Jahr,3,9),"")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IF(MONTH(DATE(Jahr,3,10))=3,DATE(Jahr,3,10),"")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IF(MONTH(DATE(Jahr,3,11))=3,DATE(Jahr,3,11),"")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IF(MONTH(DATE(Jahr,3,12))=3,DATE(Jahr,3,12),"")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IF(MONTH(DATE(Jahr,3,13))=3,DATE(Jahr,3,13),"")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IF(MONTH(DATE(Jahr,3,14))=3,DATE(Jahr,3,14),"")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IF(MONTH(DATE(Jahr,3,15))=3,DATE(Jahr,3,15),"")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IF(MONTH(DATE(Jahr,3,16))=3,DATE(Jahr,3,16),"")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IF(MONTH(DATE(Jahr,3,17))=3,DATE(Jahr,3,17),"")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IF(MONTH(DATE(Jahr,3,18))=3,DATE(Jahr,3,18),"")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IF(MONTH(DATE(Jahr,3,19))=3,DATE(Jahr,3,19),"")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IF(MONTH(DATE(Jahr,3,20))=3,DATE(Jahr,3,20),"")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IF(MONTH(DATE(Jahr,3,21))=3,DATE(Jahr,3,21),"")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IF(MONTH(DATE(Jahr,3,22))=3,DATE(Jahr,3,22),"")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IF(MONTH(DATE(Jahr,3,23))=3,DATE(Jahr,3,23),"")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IF(MONTH(DATE(Jahr,3,24))=3,DATE(Jahr,3,24),"")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IF(MONTH(DATE(Jahr,3,25))=3,DATE(Jahr,3,25),"")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IF(MONTH(DATE(Jahr,3,26))=3,DATE(Jahr,3,26),"")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IF(MONTH(DATE(Jahr,3,27))=3,DATE(Jahr,3,27),"")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IF(MONTH(DATE(Jahr,3,28))=3,DATE(Jahr,3,28),"")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IF(MONTH(DATE(Jahr,3,29))=3,DATE(Jahr,3,29),"")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IF(MONTH(DATE(Jahr,3,30))=3,DATE(Jahr,3,30),"")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IF(MONTH(DATE(Jahr,3,31))=3,DATE(Jahr,3,31),"")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April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'März'!$L$4</f>
        <v/>
      </c>
      <c r="E4" s="8">
        <f>SUM(Q7:Q37)</f>
        <v/>
      </c>
      <c r="F4" s="8">
        <f>'März'!$F$4-E4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IF(MONTH(DATE(Jahr,4,1))=4,DATE(Jahr,4,1),"")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ArbZG)"),IF(AND(E7&lt;&gt;"",MAX('März'!$P$7:$P$37)&gt;0,A7+E7-MAX('März'!$P$7:$P$37)&lt;11/24-1/2880),"Ruhezeit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IF(MONTH(DATE(Jahr,4,2))=4,DATE(Jahr,4,2),"")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IF(MONTH(DATE(Jahr,4,3))=4,DATE(Jahr,4,3),"")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IF(MONTH(DATE(Jahr,4,4))=4,DATE(Jahr,4,4),"")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IF(MONTH(DATE(Jahr,4,5))=4,DATE(Jahr,4,5),"")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IF(MONTH(DATE(Jahr,4,6))=4,DATE(Jahr,4,6),"")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IF(MONTH(DATE(Jahr,4,7))=4,DATE(Jahr,4,7),"")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IF(MONTH(DATE(Jahr,4,8))=4,DATE(Jahr,4,8),"")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IF(MONTH(DATE(Jahr,4,9))=4,DATE(Jahr,4,9),"")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IF(MONTH(DATE(Jahr,4,10))=4,DATE(Jahr,4,10),"")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IF(MONTH(DATE(Jahr,4,11))=4,DATE(Jahr,4,11),"")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IF(MONTH(DATE(Jahr,4,12))=4,DATE(Jahr,4,12),"")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IF(MONTH(DATE(Jahr,4,13))=4,DATE(Jahr,4,13),"")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IF(MONTH(DATE(Jahr,4,14))=4,DATE(Jahr,4,14),"")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IF(MONTH(DATE(Jahr,4,15))=4,DATE(Jahr,4,15),"")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IF(MONTH(DATE(Jahr,4,16))=4,DATE(Jahr,4,16),"")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IF(MONTH(DATE(Jahr,4,17))=4,DATE(Jahr,4,17),"")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IF(MONTH(DATE(Jahr,4,18))=4,DATE(Jahr,4,18),"")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IF(MONTH(DATE(Jahr,4,19))=4,DATE(Jahr,4,19),"")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IF(MONTH(DATE(Jahr,4,20))=4,DATE(Jahr,4,20),"")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IF(MONTH(DATE(Jahr,4,21))=4,DATE(Jahr,4,21),"")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IF(MONTH(DATE(Jahr,4,22))=4,DATE(Jahr,4,22),"")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IF(MONTH(DATE(Jahr,4,23))=4,DATE(Jahr,4,23),"")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IF(MONTH(DATE(Jahr,4,24))=4,DATE(Jahr,4,24),"")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IF(MONTH(DATE(Jahr,4,25))=4,DATE(Jahr,4,25),"")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IF(MONTH(DATE(Jahr,4,26))=4,DATE(Jahr,4,26),"")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IF(MONTH(DATE(Jahr,4,27))=4,DATE(Jahr,4,27),"")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IF(MONTH(DATE(Jahr,4,28))=4,DATE(Jahr,4,28),"")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IF(MONTH(DATE(Jahr,4,29))=4,DATE(Jahr,4,29),"")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IF(MONTH(DATE(Jahr,4,30))=4,DATE(Jahr,4,30),"")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IF(MONTH(DATE(Jahr,4,31))=4,DATE(Jahr,4,31),"")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Mai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'April'!$L$4</f>
        <v/>
      </c>
      <c r="E4" s="8">
        <f>SUM(Q7:Q37)</f>
        <v/>
      </c>
      <c r="F4" s="8">
        <f>'April'!$F$4-E4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IF(MONTH(DATE(Jahr,5,1))=5,DATE(Jahr,5,1),"")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ArbZG)"),IF(AND(E7&lt;&gt;"",MAX('April'!$P$7:$P$37)&gt;0,A7+E7-MAX('April'!$P$7:$P$37)&lt;11/24-1/2880),"Ruhezeit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IF(MONTH(DATE(Jahr,5,2))=5,DATE(Jahr,5,2),"")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IF(MONTH(DATE(Jahr,5,3))=5,DATE(Jahr,5,3),"")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IF(MONTH(DATE(Jahr,5,4))=5,DATE(Jahr,5,4),"")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IF(MONTH(DATE(Jahr,5,5))=5,DATE(Jahr,5,5),"")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IF(MONTH(DATE(Jahr,5,6))=5,DATE(Jahr,5,6),"")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IF(MONTH(DATE(Jahr,5,7))=5,DATE(Jahr,5,7),"")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IF(MONTH(DATE(Jahr,5,8))=5,DATE(Jahr,5,8),"")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IF(MONTH(DATE(Jahr,5,9))=5,DATE(Jahr,5,9),"")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IF(MONTH(DATE(Jahr,5,10))=5,DATE(Jahr,5,10),"")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IF(MONTH(DATE(Jahr,5,11))=5,DATE(Jahr,5,11),"")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IF(MONTH(DATE(Jahr,5,12))=5,DATE(Jahr,5,12),"")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IF(MONTH(DATE(Jahr,5,13))=5,DATE(Jahr,5,13),"")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IF(MONTH(DATE(Jahr,5,14))=5,DATE(Jahr,5,14),"")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IF(MONTH(DATE(Jahr,5,15))=5,DATE(Jahr,5,15),"")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IF(MONTH(DATE(Jahr,5,16))=5,DATE(Jahr,5,16),"")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IF(MONTH(DATE(Jahr,5,17))=5,DATE(Jahr,5,17),"")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IF(MONTH(DATE(Jahr,5,18))=5,DATE(Jahr,5,18),"")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IF(MONTH(DATE(Jahr,5,19))=5,DATE(Jahr,5,19),"")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IF(MONTH(DATE(Jahr,5,20))=5,DATE(Jahr,5,20),"")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IF(MONTH(DATE(Jahr,5,21))=5,DATE(Jahr,5,21),"")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IF(MONTH(DATE(Jahr,5,22))=5,DATE(Jahr,5,22),"")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IF(MONTH(DATE(Jahr,5,23))=5,DATE(Jahr,5,23),"")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IF(MONTH(DATE(Jahr,5,24))=5,DATE(Jahr,5,24),"")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IF(MONTH(DATE(Jahr,5,25))=5,DATE(Jahr,5,25),"")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IF(MONTH(DATE(Jahr,5,26))=5,DATE(Jahr,5,26),"")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IF(MONTH(DATE(Jahr,5,27))=5,DATE(Jahr,5,27),"")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IF(MONTH(DATE(Jahr,5,28))=5,DATE(Jahr,5,28),"")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IF(MONTH(DATE(Jahr,5,29))=5,DATE(Jahr,5,29),"")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IF(MONTH(DATE(Jahr,5,30))=5,DATE(Jahr,5,30),"")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IF(MONTH(DATE(Jahr,5,31))=5,DATE(Jahr,5,31),"")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Juni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'Mai'!$L$4</f>
        <v/>
      </c>
      <c r="E4" s="8">
        <f>SUM(Q7:Q37)</f>
        <v/>
      </c>
      <c r="F4" s="8">
        <f>'Mai'!$F$4-E4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IF(MONTH(DATE(Jahr,6,1))=6,DATE(Jahr,6,1),"")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ArbZG)"),IF(AND(E7&lt;&gt;"",MAX('Mai'!$P$7:$P$37)&gt;0,A7+E7-MAX('Mai'!$P$7:$P$37)&lt;11/24-1/2880),"Ruhezeit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IF(MONTH(DATE(Jahr,6,2))=6,DATE(Jahr,6,2),"")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IF(MONTH(DATE(Jahr,6,3))=6,DATE(Jahr,6,3),"")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IF(MONTH(DATE(Jahr,6,4))=6,DATE(Jahr,6,4),"")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IF(MONTH(DATE(Jahr,6,5))=6,DATE(Jahr,6,5),"")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IF(MONTH(DATE(Jahr,6,6))=6,DATE(Jahr,6,6),"")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IF(MONTH(DATE(Jahr,6,7))=6,DATE(Jahr,6,7),"")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IF(MONTH(DATE(Jahr,6,8))=6,DATE(Jahr,6,8),"")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IF(MONTH(DATE(Jahr,6,9))=6,DATE(Jahr,6,9),"")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IF(MONTH(DATE(Jahr,6,10))=6,DATE(Jahr,6,10),"")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IF(MONTH(DATE(Jahr,6,11))=6,DATE(Jahr,6,11),"")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IF(MONTH(DATE(Jahr,6,12))=6,DATE(Jahr,6,12),"")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IF(MONTH(DATE(Jahr,6,13))=6,DATE(Jahr,6,13),"")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IF(MONTH(DATE(Jahr,6,14))=6,DATE(Jahr,6,14),"")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IF(MONTH(DATE(Jahr,6,15))=6,DATE(Jahr,6,15),"")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IF(MONTH(DATE(Jahr,6,16))=6,DATE(Jahr,6,16),"")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IF(MONTH(DATE(Jahr,6,17))=6,DATE(Jahr,6,17),"")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IF(MONTH(DATE(Jahr,6,18))=6,DATE(Jahr,6,18),"")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IF(MONTH(DATE(Jahr,6,19))=6,DATE(Jahr,6,19),"")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IF(MONTH(DATE(Jahr,6,20))=6,DATE(Jahr,6,20),"")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IF(MONTH(DATE(Jahr,6,21))=6,DATE(Jahr,6,21),"")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IF(MONTH(DATE(Jahr,6,22))=6,DATE(Jahr,6,22),"")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IF(MONTH(DATE(Jahr,6,23))=6,DATE(Jahr,6,23),"")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IF(MONTH(DATE(Jahr,6,24))=6,DATE(Jahr,6,24),"")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IF(MONTH(DATE(Jahr,6,25))=6,DATE(Jahr,6,25),"")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IF(MONTH(DATE(Jahr,6,26))=6,DATE(Jahr,6,26),"")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IF(MONTH(DATE(Jahr,6,27))=6,DATE(Jahr,6,27),"")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IF(MONTH(DATE(Jahr,6,28))=6,DATE(Jahr,6,28),"")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IF(MONTH(DATE(Jahr,6,29))=6,DATE(Jahr,6,29),"")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IF(MONTH(DATE(Jahr,6,30))=6,DATE(Jahr,6,30),"")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IF(MONTH(DATE(Jahr,6,31))=6,DATE(Jahr,6,31),"")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7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Juli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'Juni'!$L$4</f>
        <v/>
      </c>
      <c r="E4" s="8">
        <f>SUM(Q7:Q37)</f>
        <v/>
      </c>
      <c r="F4" s="8">
        <f>'Juni'!$F$4-E4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IF(MONTH(DATE(Jahr,7,1))=7,DATE(Jahr,7,1),"")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ArbZG)"),IF(AND(E7&lt;&gt;"",MAX('Juni'!$P$7:$P$37)&gt;0,A7+E7-MAX('Juni'!$P$7:$P$37)&lt;11/24-1/2880),"Ruhezeit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IF(MONTH(DATE(Jahr,7,2))=7,DATE(Jahr,7,2),"")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IF(MONTH(DATE(Jahr,7,3))=7,DATE(Jahr,7,3),"")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IF(MONTH(DATE(Jahr,7,4))=7,DATE(Jahr,7,4),"")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IF(MONTH(DATE(Jahr,7,5))=7,DATE(Jahr,7,5),"")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IF(MONTH(DATE(Jahr,7,6))=7,DATE(Jahr,7,6),"")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IF(MONTH(DATE(Jahr,7,7))=7,DATE(Jahr,7,7),"")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IF(MONTH(DATE(Jahr,7,8))=7,DATE(Jahr,7,8),"")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IF(MONTH(DATE(Jahr,7,9))=7,DATE(Jahr,7,9),"")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IF(MONTH(DATE(Jahr,7,10))=7,DATE(Jahr,7,10),"")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IF(MONTH(DATE(Jahr,7,11))=7,DATE(Jahr,7,11),"")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IF(MONTH(DATE(Jahr,7,12))=7,DATE(Jahr,7,12),"")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IF(MONTH(DATE(Jahr,7,13))=7,DATE(Jahr,7,13),"")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IF(MONTH(DATE(Jahr,7,14))=7,DATE(Jahr,7,14),"")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IF(MONTH(DATE(Jahr,7,15))=7,DATE(Jahr,7,15),"")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IF(MONTH(DATE(Jahr,7,16))=7,DATE(Jahr,7,16),"")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IF(MONTH(DATE(Jahr,7,17))=7,DATE(Jahr,7,17),"")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IF(MONTH(DATE(Jahr,7,18))=7,DATE(Jahr,7,18),"")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IF(MONTH(DATE(Jahr,7,19))=7,DATE(Jahr,7,19),"")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IF(MONTH(DATE(Jahr,7,20))=7,DATE(Jahr,7,20),"")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IF(MONTH(DATE(Jahr,7,21))=7,DATE(Jahr,7,21),"")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IF(MONTH(DATE(Jahr,7,22))=7,DATE(Jahr,7,22),"")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IF(MONTH(DATE(Jahr,7,23))=7,DATE(Jahr,7,23),"")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IF(MONTH(DATE(Jahr,7,24))=7,DATE(Jahr,7,24),"")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IF(MONTH(DATE(Jahr,7,25))=7,DATE(Jahr,7,25),"")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IF(MONTH(DATE(Jahr,7,26))=7,DATE(Jahr,7,26),"")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IF(MONTH(DATE(Jahr,7,27))=7,DATE(Jahr,7,27),"")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IF(MONTH(DATE(Jahr,7,28))=7,DATE(Jahr,7,28),"")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IF(MONTH(DATE(Jahr,7,29))=7,DATE(Jahr,7,29),"")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IF(MONTH(DATE(Jahr,7,30))=7,DATE(Jahr,7,30),"")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IF(MONTH(DATE(Jahr,7,31))=7,DATE(Jahr,7,31),"")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8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August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'Juli'!$L$4</f>
        <v/>
      </c>
      <c r="E4" s="8">
        <f>SUM(Q7:Q37)</f>
        <v/>
      </c>
      <c r="F4" s="8">
        <f>'Juli'!$F$4-E4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IF(MONTH(DATE(Jahr,8,1))=8,DATE(Jahr,8,1),"")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ArbZG)"),IF(AND(E7&lt;&gt;"",MAX('Juli'!$P$7:$P$37)&gt;0,A7+E7-MAX('Juli'!$P$7:$P$37)&lt;11/24-1/2880),"Ruhezeit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IF(MONTH(DATE(Jahr,8,2))=8,DATE(Jahr,8,2),"")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IF(MONTH(DATE(Jahr,8,3))=8,DATE(Jahr,8,3),"")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IF(MONTH(DATE(Jahr,8,4))=8,DATE(Jahr,8,4),"")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IF(MONTH(DATE(Jahr,8,5))=8,DATE(Jahr,8,5),"")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IF(MONTH(DATE(Jahr,8,6))=8,DATE(Jahr,8,6),"")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IF(MONTH(DATE(Jahr,8,7))=8,DATE(Jahr,8,7),"")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IF(MONTH(DATE(Jahr,8,8))=8,DATE(Jahr,8,8),"")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IF(MONTH(DATE(Jahr,8,9))=8,DATE(Jahr,8,9),"")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IF(MONTH(DATE(Jahr,8,10))=8,DATE(Jahr,8,10),"")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IF(MONTH(DATE(Jahr,8,11))=8,DATE(Jahr,8,11),"")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IF(MONTH(DATE(Jahr,8,12))=8,DATE(Jahr,8,12),"")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IF(MONTH(DATE(Jahr,8,13))=8,DATE(Jahr,8,13),"")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IF(MONTH(DATE(Jahr,8,14))=8,DATE(Jahr,8,14),"")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IF(MONTH(DATE(Jahr,8,15))=8,DATE(Jahr,8,15),"")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IF(MONTH(DATE(Jahr,8,16))=8,DATE(Jahr,8,16),"")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IF(MONTH(DATE(Jahr,8,17))=8,DATE(Jahr,8,17),"")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IF(MONTH(DATE(Jahr,8,18))=8,DATE(Jahr,8,18),"")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IF(MONTH(DATE(Jahr,8,19))=8,DATE(Jahr,8,19),"")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IF(MONTH(DATE(Jahr,8,20))=8,DATE(Jahr,8,20),"")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IF(MONTH(DATE(Jahr,8,21))=8,DATE(Jahr,8,21),"")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IF(MONTH(DATE(Jahr,8,22))=8,DATE(Jahr,8,22),"")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IF(MONTH(DATE(Jahr,8,23))=8,DATE(Jahr,8,23),"")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IF(MONTH(DATE(Jahr,8,24))=8,DATE(Jahr,8,24),"")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IF(MONTH(DATE(Jahr,8,25))=8,DATE(Jahr,8,25),"")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IF(MONTH(DATE(Jahr,8,26))=8,DATE(Jahr,8,26),"")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IF(MONTH(DATE(Jahr,8,27))=8,DATE(Jahr,8,27),"")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IF(MONTH(DATE(Jahr,8,28))=8,DATE(Jahr,8,28),"")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IF(MONTH(DATE(Jahr,8,29))=8,DATE(Jahr,8,29),"")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IF(MONTH(DATE(Jahr,8,30))=8,DATE(Jahr,8,30),"")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IF(MONTH(DATE(Jahr,8,31))=8,DATE(Jahr,8,31),"")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9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September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'August'!$L$4</f>
        <v/>
      </c>
      <c r="E4" s="8">
        <f>SUM(Q7:Q37)</f>
        <v/>
      </c>
      <c r="F4" s="8">
        <f>'August'!$F$4-E4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IF(MONTH(DATE(Jahr,9,1))=9,DATE(Jahr,9,1),"")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ArbZG)"),IF(AND(E7&lt;&gt;"",MAX('August'!$P$7:$P$37)&gt;0,A7+E7-MAX('August'!$P$7:$P$37)&lt;11/24-1/2880),"Ruhezeit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IF(MONTH(DATE(Jahr,9,2))=9,DATE(Jahr,9,2),"")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IF(MONTH(DATE(Jahr,9,3))=9,DATE(Jahr,9,3),"")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IF(MONTH(DATE(Jahr,9,4))=9,DATE(Jahr,9,4),"")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IF(MONTH(DATE(Jahr,9,5))=9,DATE(Jahr,9,5),"")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IF(MONTH(DATE(Jahr,9,6))=9,DATE(Jahr,9,6),"")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IF(MONTH(DATE(Jahr,9,7))=9,DATE(Jahr,9,7),"")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IF(MONTH(DATE(Jahr,9,8))=9,DATE(Jahr,9,8),"")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IF(MONTH(DATE(Jahr,9,9))=9,DATE(Jahr,9,9),"")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IF(MONTH(DATE(Jahr,9,10))=9,DATE(Jahr,9,10),"")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IF(MONTH(DATE(Jahr,9,11))=9,DATE(Jahr,9,11),"")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IF(MONTH(DATE(Jahr,9,12))=9,DATE(Jahr,9,12),"")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IF(MONTH(DATE(Jahr,9,13))=9,DATE(Jahr,9,13),"")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IF(MONTH(DATE(Jahr,9,14))=9,DATE(Jahr,9,14),"")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IF(MONTH(DATE(Jahr,9,15))=9,DATE(Jahr,9,15),"")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IF(MONTH(DATE(Jahr,9,16))=9,DATE(Jahr,9,16),"")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IF(MONTH(DATE(Jahr,9,17))=9,DATE(Jahr,9,17),"")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IF(MONTH(DATE(Jahr,9,18))=9,DATE(Jahr,9,18),"")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IF(MONTH(DATE(Jahr,9,19))=9,DATE(Jahr,9,19),"")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IF(MONTH(DATE(Jahr,9,20))=9,DATE(Jahr,9,20),"")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IF(MONTH(DATE(Jahr,9,21))=9,DATE(Jahr,9,21),"")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IF(MONTH(DATE(Jahr,9,22))=9,DATE(Jahr,9,22),"")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IF(MONTH(DATE(Jahr,9,23))=9,DATE(Jahr,9,23),"")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IF(MONTH(DATE(Jahr,9,24))=9,DATE(Jahr,9,24),"")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IF(MONTH(DATE(Jahr,9,25))=9,DATE(Jahr,9,25),"")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IF(MONTH(DATE(Jahr,9,26))=9,DATE(Jahr,9,26),"")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IF(MONTH(DATE(Jahr,9,27))=9,DATE(Jahr,9,27),"")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IF(MONTH(DATE(Jahr,9,28))=9,DATE(Jahr,9,28),"")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IF(MONTH(DATE(Jahr,9,29))=9,DATE(Jahr,9,29),"")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IF(MONTH(DATE(Jahr,9,30))=9,DATE(Jahr,9,30),"")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IF(MONTH(DATE(Jahr,9,31))=9,DATE(Jahr,9,31),"")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10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1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Oktober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'September'!$L$4</f>
        <v/>
      </c>
      <c r="E4" s="8">
        <f>SUM(Q7:Q37)</f>
        <v/>
      </c>
      <c r="F4" s="8">
        <f>'September'!$F$4-E4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IF(MONTH(DATE(Jahr,10,1))=10,DATE(Jahr,10,1),"")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ArbZG)"),IF(AND(E7&lt;&gt;"",MAX('September'!$P$7:$P$37)&gt;0,A7+E7-MAX('September'!$P$7:$P$37)&lt;11/24-1/2880),"Ruhezeit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IF(MONTH(DATE(Jahr,10,2))=10,DATE(Jahr,10,2),"")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IF(MONTH(DATE(Jahr,10,3))=10,DATE(Jahr,10,3),"")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IF(MONTH(DATE(Jahr,10,4))=10,DATE(Jahr,10,4),"")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IF(MONTH(DATE(Jahr,10,5))=10,DATE(Jahr,10,5),"")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IF(MONTH(DATE(Jahr,10,6))=10,DATE(Jahr,10,6),"")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IF(MONTH(DATE(Jahr,10,7))=10,DATE(Jahr,10,7),"")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IF(MONTH(DATE(Jahr,10,8))=10,DATE(Jahr,10,8),"")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IF(MONTH(DATE(Jahr,10,9))=10,DATE(Jahr,10,9),"")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IF(MONTH(DATE(Jahr,10,10))=10,DATE(Jahr,10,10),"")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IF(MONTH(DATE(Jahr,10,11))=10,DATE(Jahr,10,11),"")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IF(MONTH(DATE(Jahr,10,12))=10,DATE(Jahr,10,12),"")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>
        <v>0.3125</v>
      </c>
      <c r="F18" s="16" t="n">
        <v>0.6666666666666666</v>
      </c>
      <c r="G18" s="17" t="n">
        <v>30</v>
      </c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inlineStr">
        <is>
          <t>Beispiel: normaler Tag</t>
        </is>
      </c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IF(MONTH(DATE(Jahr,10,13))=10,DATE(Jahr,10,13),"")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>
        <v>0.2916666666666667</v>
      </c>
      <c r="F19" s="16" t="n">
        <v>0.7083333333333334</v>
      </c>
      <c r="G19" s="17" t="n">
        <v>15</v>
      </c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inlineStr">
        <is>
          <t>Beispiel: Pause zu kurz eingetragen</t>
        </is>
      </c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IF(MONTH(DATE(Jahr,10,14))=10,DATE(Jahr,10,14),"")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>
        <v>0.5416666666666666</v>
      </c>
      <c r="F20" s="16" t="n">
        <v>0.9375</v>
      </c>
      <c r="G20" s="17" t="n">
        <v>30</v>
      </c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inlineStr">
        <is>
          <t>Beispiel: Spätschicht</t>
        </is>
      </c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IF(MONTH(DATE(Jahr,10,15))=10,DATE(Jahr,10,15),"")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>
        <v>0.2916666666666667</v>
      </c>
      <c r="F21" s="16" t="n">
        <v>0.625</v>
      </c>
      <c r="G21" s="17" t="n">
        <v>30</v>
      </c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inlineStr">
        <is>
          <t>Beispiel: früh nach der Spätschicht</t>
        </is>
      </c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IF(MONTH(DATE(Jahr,10,16))=10,DATE(Jahr,10,16),"")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inlineStr">
        <is>
          <t>Urlaub</t>
        </is>
      </c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inlineStr">
        <is>
          <t>Beispiel</t>
        </is>
      </c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IF(MONTH(DATE(Jahr,10,17))=10,DATE(Jahr,10,17),"")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IF(MONTH(DATE(Jahr,10,18))=10,DATE(Jahr,10,18),"")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IF(MONTH(DATE(Jahr,10,19))=10,DATE(Jahr,10,19),"")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inlineStr">
        <is>
          <t>Krank</t>
        </is>
      </c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inlineStr">
        <is>
          <t>Beispiel</t>
        </is>
      </c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IF(MONTH(DATE(Jahr,10,20))=10,DATE(Jahr,10,20),"")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IF(MONTH(DATE(Jahr,10,21))=10,DATE(Jahr,10,21),"")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IF(MONTH(DATE(Jahr,10,22))=10,DATE(Jahr,10,22),"")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IF(MONTH(DATE(Jahr,10,23))=10,DATE(Jahr,10,23),"")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IF(MONTH(DATE(Jahr,10,24))=10,DATE(Jahr,10,24),"")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IF(MONTH(DATE(Jahr,10,25))=10,DATE(Jahr,10,25),"")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IF(MONTH(DATE(Jahr,10,26))=10,DATE(Jahr,10,26),"")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IF(MONTH(DATE(Jahr,10,27))=10,DATE(Jahr,10,27),"")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IF(MONTH(DATE(Jahr,10,28))=10,DATE(Jahr,10,28),"")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IF(MONTH(DATE(Jahr,10,29))=10,DATE(Jahr,10,29),"")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IF(MONTH(DATE(Jahr,10,30))=10,DATE(Jahr,10,30),"")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IF(MONTH(DATE(Jahr,10,31))=10,DATE(Jahr,10,31),"")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11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November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'Oktober'!$L$4</f>
        <v/>
      </c>
      <c r="E4" s="8">
        <f>SUM(Q7:Q37)</f>
        <v/>
      </c>
      <c r="F4" s="8">
        <f>'Oktober'!$F$4-E4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IF(MONTH(DATE(Jahr,11,1))=11,DATE(Jahr,11,1),"")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ArbZG)"),IF(AND(E7&lt;&gt;"",MAX('Oktober'!$P$7:$P$37)&gt;0,A7+E7-MAX('Oktober'!$P$7:$P$37)&lt;11/24-1/2880),"Ruhezeit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IF(MONTH(DATE(Jahr,11,2))=11,DATE(Jahr,11,2),"")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IF(MONTH(DATE(Jahr,11,3))=11,DATE(Jahr,11,3),"")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IF(MONTH(DATE(Jahr,11,4))=11,DATE(Jahr,11,4),"")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IF(MONTH(DATE(Jahr,11,5))=11,DATE(Jahr,11,5),"")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IF(MONTH(DATE(Jahr,11,6))=11,DATE(Jahr,11,6),"")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IF(MONTH(DATE(Jahr,11,7))=11,DATE(Jahr,11,7),"")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IF(MONTH(DATE(Jahr,11,8))=11,DATE(Jahr,11,8),"")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IF(MONTH(DATE(Jahr,11,9))=11,DATE(Jahr,11,9),"")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IF(MONTH(DATE(Jahr,11,10))=11,DATE(Jahr,11,10),"")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IF(MONTH(DATE(Jahr,11,11))=11,DATE(Jahr,11,11),"")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IF(MONTH(DATE(Jahr,11,12))=11,DATE(Jahr,11,12),"")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IF(MONTH(DATE(Jahr,11,13))=11,DATE(Jahr,11,13),"")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IF(MONTH(DATE(Jahr,11,14))=11,DATE(Jahr,11,14),"")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IF(MONTH(DATE(Jahr,11,15))=11,DATE(Jahr,11,15),"")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IF(MONTH(DATE(Jahr,11,16))=11,DATE(Jahr,11,16),"")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IF(MONTH(DATE(Jahr,11,17))=11,DATE(Jahr,11,17),"")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IF(MONTH(DATE(Jahr,11,18))=11,DATE(Jahr,11,18),"")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IF(MONTH(DATE(Jahr,11,19))=11,DATE(Jahr,11,19),"")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IF(MONTH(DATE(Jahr,11,20))=11,DATE(Jahr,11,20),"")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IF(MONTH(DATE(Jahr,11,21))=11,DATE(Jahr,11,21),"")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IF(MONTH(DATE(Jahr,11,22))=11,DATE(Jahr,11,22),"")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IF(MONTH(DATE(Jahr,11,23))=11,DATE(Jahr,11,23),"")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IF(MONTH(DATE(Jahr,11,24))=11,DATE(Jahr,11,24),"")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IF(MONTH(DATE(Jahr,11,25))=11,DATE(Jahr,11,25),"")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IF(MONTH(DATE(Jahr,11,26))=11,DATE(Jahr,11,26),"")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IF(MONTH(DATE(Jahr,11,27))=11,DATE(Jahr,11,27),"")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IF(MONTH(DATE(Jahr,11,28))=11,DATE(Jahr,11,28),"")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IF(MONTH(DATE(Jahr,11,29))=11,DATE(Jahr,11,29),"")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IF(MONTH(DATE(Jahr,11,30))=11,DATE(Jahr,11,30),"")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IF(MONTH(DATE(Jahr,11,31))=11,DATE(Jahr,11,31),"")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12.xml><?xml version="1.0" encoding="utf-8"?>
<worksheet xmlns="http://schemas.openxmlformats.org/spreadsheetml/2006/main">
  <sheetPr>
    <tabColor rgb="001A6A24"/>
    <outlinePr summaryBelow="1" summaryRight="1"/>
    <pageSetUpPr fitToPage="1"/>
  </sheetPr>
  <dimension ref="A1:U40"/>
  <sheetViews>
    <sheetView showGridLines="0" tabSelected="0" workbookViewId="0">
      <pane xSplit="3" ySplit="6" topLeftCell="D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5" customWidth="1" min="2" max="2"/>
    <col width="18" customWidth="1" min="3" max="3"/>
    <col width="17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30" customWidth="1" min="12" max="12"/>
    <col width="34" customWidth="1" min="13" max="13"/>
    <col hidden="1" width="8" customWidth="1" min="14" max="14"/>
    <col hidden="1" width="8" customWidth="1" min="15" max="15"/>
    <col hidden="1" width="15" customWidth="1" min="16" max="16"/>
    <col hidden="1" width="8" customWidth="1" min="17" max="17"/>
    <col hidden="1" width="8" customWidth="1" min="18" max="18"/>
    <col hidden="1" width="11" customWidth="1" min="19" max="19"/>
    <col hidden="1" width="8" customWidth="1" min="20" max="20"/>
    <col hidden="1" width="6" customWidth="1" min="21" max="21"/>
  </cols>
  <sheetData>
    <row r="1" ht="30" customHeight="1">
      <c r="A1" s="1">
        <f>"Stundenzettel Dezember "&amp;Jahr</f>
        <v/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</row>
    <row r="2" ht="18" customHeight="1">
      <c r="A2" s="3" t="inlineStr">
        <is>
          <t>Kostenlose Vorlage von ExcelDok · exceldok.de · hellgelb eintragen, grau rechnet selbst · Erklärung im Blatt Anleitung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</row>
    <row r="3" ht="26" customHeight="1">
      <c r="A3" s="4" t="inlineStr">
        <is>
          <t>Mitarbeiter</t>
        </is>
      </c>
      <c r="D3" s="5" t="inlineStr">
        <is>
          <t>Zeitkonto Vormonat</t>
        </is>
      </c>
      <c r="E3" s="5" t="inlineStr">
        <is>
          <t>Urlaub (Tage)</t>
        </is>
      </c>
      <c r="F3" s="5" t="inlineStr">
        <is>
          <t>Rest-urlaub</t>
        </is>
      </c>
      <c r="G3" s="5" t="inlineStr">
        <is>
          <t>Krank (Tage)</t>
        </is>
      </c>
      <c r="H3" s="5" t="inlineStr">
        <is>
          <t>Hinweise</t>
        </is>
      </c>
      <c r="I3" s="5" t="inlineStr">
        <is>
          <t>Ist</t>
        </is>
      </c>
      <c r="J3" s="5" t="inlineStr">
        <is>
          <t>Soll</t>
        </is>
      </c>
      <c r="K3" s="5" t="inlineStr">
        <is>
          <t>Saldo Monat</t>
        </is>
      </c>
      <c r="L3" s="5" t="inlineStr">
        <is>
          <t>Zeitkonto am Monatsende</t>
        </is>
      </c>
    </row>
    <row r="4">
      <c r="A4" s="6">
        <f>IF(Name="","(Name in den Einstellungen)",Name)</f>
        <v/>
      </c>
      <c r="D4" s="7">
        <f>'November'!$L$4</f>
        <v/>
      </c>
      <c r="E4" s="8">
        <f>SUM(Q7:Q37)</f>
        <v/>
      </c>
      <c r="F4" s="8">
        <f>'November'!$F$4-E4</f>
        <v/>
      </c>
      <c r="G4" s="9">
        <f>SUM(R7:R37)</f>
        <v/>
      </c>
      <c r="H4" s="9">
        <f>COUNTIF(L7:L37,"?*")</f>
        <v/>
      </c>
      <c r="I4" s="10">
        <f>SUM(I7:I37)</f>
        <v/>
      </c>
      <c r="J4" s="10">
        <f>SUMPRODUCT(--(K7:K37&lt;&gt;""),J7:J37)</f>
        <v/>
      </c>
      <c r="K4" s="7">
        <f>SUM(K7:K37)</f>
        <v/>
      </c>
      <c r="L4" s="7">
        <f>D4+K4</f>
        <v/>
      </c>
    </row>
    <row r="6" ht="34" customHeight="1">
      <c r="A6" s="11" t="inlineStr">
        <is>
          <t>Datum</t>
        </is>
      </c>
      <c r="B6" s="11" t="inlineStr">
        <is>
          <t>Tag</t>
        </is>
      </c>
      <c r="C6" s="11" t="inlineStr">
        <is>
          <t>Feiertag</t>
        </is>
      </c>
      <c r="D6" s="11" t="inlineStr">
        <is>
          <t>Abwesenheit</t>
        </is>
      </c>
      <c r="E6" s="11" t="inlineStr">
        <is>
          <t>Kommen</t>
        </is>
      </c>
      <c r="F6" s="11" t="inlineStr">
        <is>
          <t>Gehen</t>
        </is>
      </c>
      <c r="G6" s="11" t="inlineStr">
        <is>
          <t>Pause (Min.)</t>
        </is>
      </c>
      <c r="H6" s="11" t="inlineStr">
        <is>
          <t>Pause gezählt</t>
        </is>
      </c>
      <c r="I6" s="11" t="inlineStr">
        <is>
          <t>Ist (Std.)</t>
        </is>
      </c>
      <c r="J6" s="11" t="inlineStr">
        <is>
          <t>Soll (Std.)</t>
        </is>
      </c>
      <c r="K6" s="11" t="inlineStr">
        <is>
          <t>Saldo (Std.)</t>
        </is>
      </c>
      <c r="L6" s="11" t="inlineStr">
        <is>
          <t>Hinweis</t>
        </is>
      </c>
      <c r="M6" s="11" t="inlineStr">
        <is>
          <t>Bemerkung / Projekt</t>
        </is>
      </c>
      <c r="N6" s="11" t="inlineStr">
        <is>
          <t>Brutto (Min.)</t>
        </is>
      </c>
      <c r="O6" s="11" t="inlineStr">
        <is>
          <t>Mindestpause</t>
        </is>
      </c>
      <c r="P6" s="11" t="inlineStr">
        <is>
          <t>Ende</t>
        </is>
      </c>
      <c r="Q6" s="11" t="inlineStr">
        <is>
          <t>Urlaubstage</t>
        </is>
      </c>
      <c r="R6" s="11" t="inlineStr">
        <is>
          <t>Krankheitstage</t>
        </is>
      </c>
      <c r="S6" s="11" t="inlineStr">
        <is>
          <t>Eintrag</t>
        </is>
      </c>
      <c r="T6" s="11" t="inlineStr">
        <is>
          <t>Sollbasis</t>
        </is>
      </c>
      <c r="U6" s="11" t="inlineStr">
        <is>
          <t>Abw.-Nr.</t>
        </is>
      </c>
    </row>
    <row r="7">
      <c r="A7" s="12">
        <f>IF(MONTH(DATE(Jahr,12,1))=12,DATE(Jahr,12,1),"")</f>
        <v/>
      </c>
      <c r="B7" s="13">
        <f>IF(A7="","",CHOOSE(WEEKDAY(A7,2),"Mo","Di","Mi","Do","Fr","Sa","So"))</f>
        <v/>
      </c>
      <c r="C7" s="14">
        <f>IF(A7="","",IFERROR(INDEX(FT_Name,MATCH(A7,FT_DatumGilt,0)),""))</f>
        <v/>
      </c>
      <c r="D7" s="15" t="n"/>
      <c r="E7" s="16" t="n"/>
      <c r="F7" s="16" t="n"/>
      <c r="G7" s="17" t="n"/>
      <c r="H7" s="18">
        <f>IF(N7=0,"",IF(PauseErgaenzen="ja",MAX(N(G7),O7),N(G7)))</f>
        <v/>
      </c>
      <c r="I7" s="19">
        <f>IF(OR(J7="",S7=""),"",(N7-N(H7))/60+IF(U7="",0,INDEX(Abw_Gutschrift,U7))*J7)</f>
        <v/>
      </c>
      <c r="J7" s="19">
        <f>IF(OR(A7="",A7&lt;Beginn),"",IF(OR(C7&lt;&gt;"",IF(U7="",FALSE,INDEX(Abw_SollEntfaellt,U7)="ja")),0,T7))</f>
        <v/>
      </c>
      <c r="K7" s="20">
        <f>IF(J7="","",IF(S7="",IF(OR(A7&gt;=TODAY(),OhneEintragMinus&lt;&gt;"ja",J7=0),"",-J7),I7-J7))</f>
        <v/>
      </c>
      <c r="L7" s="14">
        <f>IF(A7="","",IF(AND(E7&lt;&gt;"",F7=""),IF(A7&lt;TODAY(),"Gehen fehlt",""),IF(AND(F7&lt;&gt;"",E7=""),"Kommen fehlt",IF(AND(D7&lt;&gt;"",U7=""),"Abwesenheit unbekannt",IF(N7-N(H7)&gt;600,"über 10 Std. (§ 3 ArbZG)",IF(AND(N7&gt;0,N(G7)&lt;O7),IF(PauseErgaenzen="ja","Pause ergänzt (§ 4 ArbZG)","Pause zu kurz (§ 4 ArbZG)"),IF(AND(E7&lt;&gt;"",MAX('November'!$P$7:$P$37)&gt;0,A7+E7-MAX('November'!$P$7:$P$37)&lt;11/24-1/2880),"Ruhezeit unter 11 Std. (§ 5 ArbZG)",IF(AND(S7="",N(J7)&gt;0,A7&lt;TODAY()),"kein Eintrag",""))))))))</f>
        <v/>
      </c>
      <c r="M7" s="15" t="n"/>
      <c r="N7" s="21">
        <f>IF(OR(A7="",E7="",F7=""),0,ROUND(MOD(F7-E7,1)*1440,0))</f>
        <v/>
      </c>
      <c r="O7" s="21">
        <f>MIN(MAX(N7-360,0),30)+MIN(MAX(N7-570,0),15)</f>
        <v/>
      </c>
      <c r="P7" s="22">
        <f>IF(N7=0,"",A7+F7+IF(F7&lt;E7,1,0))</f>
        <v/>
      </c>
      <c r="Q7" s="23">
        <f>IF(OR(U7="",N(J7)=0),0,INDEX(Abw_Urlaub,U7))</f>
        <v/>
      </c>
      <c r="R7" s="21">
        <f>IF(OR(U7="",N(J7)=0),0,INDEX(Abw_Krank,U7))</f>
        <v/>
      </c>
      <c r="S7" s="24">
        <f>IF(AND(A7&lt;&gt;"",OR(D7&lt;&gt;"",E7&lt;&gt;"",F7&lt;&gt;"")),A7,"")</f>
        <v/>
      </c>
      <c r="T7" s="25">
        <f>IF(A7="",0,INDEX(SollWoche,WEEKDAY(A7,2)))</f>
        <v/>
      </c>
      <c r="U7" s="21">
        <f>IF(D7="","",IFERROR(MATCH(D7,Abw_Namen,0),""))</f>
        <v/>
      </c>
    </row>
    <row r="8">
      <c r="A8" s="12">
        <f>IF(MONTH(DATE(Jahr,12,2))=12,DATE(Jahr,12,2),"")</f>
        <v/>
      </c>
      <c r="B8" s="13">
        <f>IF(A8="","",CHOOSE(WEEKDAY(A8,2),"Mo","Di","Mi","Do","Fr","Sa","So"))</f>
        <v/>
      </c>
      <c r="C8" s="14">
        <f>IF(A8="","",IFERROR(INDEX(FT_Name,MATCH(A8,FT_DatumGilt,0)),""))</f>
        <v/>
      </c>
      <c r="D8" s="15" t="n"/>
      <c r="E8" s="16" t="n"/>
      <c r="F8" s="16" t="n"/>
      <c r="G8" s="17" t="n"/>
      <c r="H8" s="18">
        <f>IF(N8=0,"",IF(PauseErgaenzen="ja",MAX(N(G8),O8),N(G8)))</f>
        <v/>
      </c>
      <c r="I8" s="19">
        <f>IF(OR(J8="",S8=""),"",(N8-N(H8))/60+IF(U8="",0,INDEX(Abw_Gutschrift,U8))*J8)</f>
        <v/>
      </c>
      <c r="J8" s="19">
        <f>IF(OR(A8="",A8&lt;Beginn),"",IF(OR(C8&lt;&gt;"",IF(U8="",FALSE,INDEX(Abw_SollEntfaellt,U8)="ja")),0,T8))</f>
        <v/>
      </c>
      <c r="K8" s="20">
        <f>IF(J8="","",IF(S8="",IF(OR(A8&gt;=TODAY(),OhneEintragMinus&lt;&gt;"ja",J8=0),"",-J8),I8-J8))</f>
        <v/>
      </c>
      <c r="L8" s="14">
        <f>IF(A8="","",IF(AND(E8&lt;&gt;"",F8=""),IF(A8&lt;TODAY(),"Gehen fehlt",""),IF(AND(F8&lt;&gt;"",E8=""),"Kommen fehlt",IF(AND(D8&lt;&gt;"",U8=""),"Abwesenheit unbekannt",IF(N8-N(H8)&gt;600,"über 10 Std. (§ 3 ArbZG)",IF(AND(N8&gt;0,N(G8)&lt;O8),IF(PauseErgaenzen="ja","Pause ergänzt (§ 4 ArbZG)","Pause zu kurz (§ 4 ArbZG)"),IF(AND(E8&lt;&gt;"",N(P7)&gt;0,A8+E8-N(P7)&lt;11/24-1/2880),"Ruhezeit unter 11 Std. (§ 5 ArbZG)",IF(AND(S8="",N(J8)&gt;0,A8&lt;TODAY()),"kein Eintrag",""))))))))</f>
        <v/>
      </c>
      <c r="M8" s="15" t="n"/>
      <c r="N8" s="21">
        <f>IF(OR(A8="",E8="",F8=""),0,ROUND(MOD(F8-E8,1)*1440,0))</f>
        <v/>
      </c>
      <c r="O8" s="21">
        <f>MIN(MAX(N8-360,0),30)+MIN(MAX(N8-570,0),15)</f>
        <v/>
      </c>
      <c r="P8" s="22">
        <f>IF(N8=0,"",A8+F8+IF(F8&lt;E8,1,0))</f>
        <v/>
      </c>
      <c r="Q8" s="23">
        <f>IF(OR(U8="",N(J8)=0),0,INDEX(Abw_Urlaub,U8))</f>
        <v/>
      </c>
      <c r="R8" s="21">
        <f>IF(OR(U8="",N(J8)=0),0,INDEX(Abw_Krank,U8))</f>
        <v/>
      </c>
      <c r="S8" s="24">
        <f>IF(AND(A8&lt;&gt;"",OR(D8&lt;&gt;"",E8&lt;&gt;"",F8&lt;&gt;"")),A8,"")</f>
        <v/>
      </c>
      <c r="T8" s="25">
        <f>IF(A8="",0,INDEX(SollWoche,WEEKDAY(A8,2)))</f>
        <v/>
      </c>
      <c r="U8" s="21">
        <f>IF(D8="","",IFERROR(MATCH(D8,Abw_Namen,0),""))</f>
        <v/>
      </c>
    </row>
    <row r="9">
      <c r="A9" s="12">
        <f>IF(MONTH(DATE(Jahr,12,3))=12,DATE(Jahr,12,3),"")</f>
        <v/>
      </c>
      <c r="B9" s="13">
        <f>IF(A9="","",CHOOSE(WEEKDAY(A9,2),"Mo","Di","Mi","Do","Fr","Sa","So"))</f>
        <v/>
      </c>
      <c r="C9" s="14">
        <f>IF(A9="","",IFERROR(INDEX(FT_Name,MATCH(A9,FT_DatumGilt,0)),""))</f>
        <v/>
      </c>
      <c r="D9" s="15" t="n"/>
      <c r="E9" s="16" t="n"/>
      <c r="F9" s="16" t="n"/>
      <c r="G9" s="17" t="n"/>
      <c r="H9" s="18">
        <f>IF(N9=0,"",IF(PauseErgaenzen="ja",MAX(N(G9),O9),N(G9)))</f>
        <v/>
      </c>
      <c r="I9" s="19">
        <f>IF(OR(J9="",S9=""),"",(N9-N(H9))/60+IF(U9="",0,INDEX(Abw_Gutschrift,U9))*J9)</f>
        <v/>
      </c>
      <c r="J9" s="19">
        <f>IF(OR(A9="",A9&lt;Beginn),"",IF(OR(C9&lt;&gt;"",IF(U9="",FALSE,INDEX(Abw_SollEntfaellt,U9)="ja")),0,T9))</f>
        <v/>
      </c>
      <c r="K9" s="20">
        <f>IF(J9="","",IF(S9="",IF(OR(A9&gt;=TODAY(),OhneEintragMinus&lt;&gt;"ja",J9=0),"",-J9),I9-J9))</f>
        <v/>
      </c>
      <c r="L9" s="14">
        <f>IF(A9="","",IF(AND(E9&lt;&gt;"",F9=""),IF(A9&lt;TODAY(),"Gehen fehlt",""),IF(AND(F9&lt;&gt;"",E9=""),"Kommen fehlt",IF(AND(D9&lt;&gt;"",U9=""),"Abwesenheit unbekannt",IF(N9-N(H9)&gt;600,"über 10 Std. (§ 3 ArbZG)",IF(AND(N9&gt;0,N(G9)&lt;O9),IF(PauseErgaenzen="ja","Pause ergänzt (§ 4 ArbZG)","Pause zu kurz (§ 4 ArbZG)"),IF(AND(E9&lt;&gt;"",N(P8)&gt;0,A9+E9-N(P8)&lt;11/24-1/2880),"Ruhezeit unter 11 Std. (§ 5 ArbZG)",IF(AND(S9="",N(J9)&gt;0,A9&lt;TODAY()),"kein Eintrag",""))))))))</f>
        <v/>
      </c>
      <c r="M9" s="15" t="n"/>
      <c r="N9" s="21">
        <f>IF(OR(A9="",E9="",F9=""),0,ROUND(MOD(F9-E9,1)*1440,0))</f>
        <v/>
      </c>
      <c r="O9" s="21">
        <f>MIN(MAX(N9-360,0),30)+MIN(MAX(N9-570,0),15)</f>
        <v/>
      </c>
      <c r="P9" s="22">
        <f>IF(N9=0,"",A9+F9+IF(F9&lt;E9,1,0))</f>
        <v/>
      </c>
      <c r="Q9" s="23">
        <f>IF(OR(U9="",N(J9)=0),0,INDEX(Abw_Urlaub,U9))</f>
        <v/>
      </c>
      <c r="R9" s="21">
        <f>IF(OR(U9="",N(J9)=0),0,INDEX(Abw_Krank,U9))</f>
        <v/>
      </c>
      <c r="S9" s="24">
        <f>IF(AND(A9&lt;&gt;"",OR(D9&lt;&gt;"",E9&lt;&gt;"",F9&lt;&gt;"")),A9,"")</f>
        <v/>
      </c>
      <c r="T9" s="25">
        <f>IF(A9="",0,INDEX(SollWoche,WEEKDAY(A9,2)))</f>
        <v/>
      </c>
      <c r="U9" s="21">
        <f>IF(D9="","",IFERROR(MATCH(D9,Abw_Namen,0),""))</f>
        <v/>
      </c>
    </row>
    <row r="10">
      <c r="A10" s="12">
        <f>IF(MONTH(DATE(Jahr,12,4))=12,DATE(Jahr,12,4),"")</f>
        <v/>
      </c>
      <c r="B10" s="13">
        <f>IF(A10="","",CHOOSE(WEEKDAY(A10,2),"Mo","Di","Mi","Do","Fr","Sa","So"))</f>
        <v/>
      </c>
      <c r="C10" s="14">
        <f>IF(A10="","",IFERROR(INDEX(FT_Name,MATCH(A10,FT_DatumGilt,0)),""))</f>
        <v/>
      </c>
      <c r="D10" s="15" t="n"/>
      <c r="E10" s="16" t="n"/>
      <c r="F10" s="16" t="n"/>
      <c r="G10" s="17" t="n"/>
      <c r="H10" s="18">
        <f>IF(N10=0,"",IF(PauseErgaenzen="ja",MAX(N(G10),O10),N(G10)))</f>
        <v/>
      </c>
      <c r="I10" s="19">
        <f>IF(OR(J10="",S10=""),"",(N10-N(H10))/60+IF(U10="",0,INDEX(Abw_Gutschrift,U10))*J10)</f>
        <v/>
      </c>
      <c r="J10" s="19">
        <f>IF(OR(A10="",A10&lt;Beginn),"",IF(OR(C10&lt;&gt;"",IF(U10="",FALSE,INDEX(Abw_SollEntfaellt,U10)="ja")),0,T10))</f>
        <v/>
      </c>
      <c r="K10" s="20">
        <f>IF(J10="","",IF(S10="",IF(OR(A10&gt;=TODAY(),OhneEintragMinus&lt;&gt;"ja",J10=0),"",-J10),I10-J10))</f>
        <v/>
      </c>
      <c r="L10" s="14">
        <f>IF(A10="","",IF(AND(E10&lt;&gt;"",F10=""),IF(A10&lt;TODAY(),"Gehen fehlt",""),IF(AND(F10&lt;&gt;"",E10=""),"Kommen fehlt",IF(AND(D10&lt;&gt;"",U10=""),"Abwesenheit unbekannt",IF(N10-N(H10)&gt;600,"über 10 Std. (§ 3 ArbZG)",IF(AND(N10&gt;0,N(G10)&lt;O10),IF(PauseErgaenzen="ja","Pause ergänzt (§ 4 ArbZG)","Pause zu kurz (§ 4 ArbZG)"),IF(AND(E10&lt;&gt;"",N(P9)&gt;0,A10+E10-N(P9)&lt;11/24-1/2880),"Ruhezeit unter 11 Std. (§ 5 ArbZG)",IF(AND(S10="",N(J10)&gt;0,A10&lt;TODAY()),"kein Eintrag",""))))))))</f>
        <v/>
      </c>
      <c r="M10" s="15" t="n"/>
      <c r="N10" s="21">
        <f>IF(OR(A10="",E10="",F10=""),0,ROUND(MOD(F10-E10,1)*1440,0))</f>
        <v/>
      </c>
      <c r="O10" s="21">
        <f>MIN(MAX(N10-360,0),30)+MIN(MAX(N10-570,0),15)</f>
        <v/>
      </c>
      <c r="P10" s="22">
        <f>IF(N10=0,"",A10+F10+IF(F10&lt;E10,1,0))</f>
        <v/>
      </c>
      <c r="Q10" s="23">
        <f>IF(OR(U10="",N(J10)=0),0,INDEX(Abw_Urlaub,U10))</f>
        <v/>
      </c>
      <c r="R10" s="21">
        <f>IF(OR(U10="",N(J10)=0),0,INDEX(Abw_Krank,U10))</f>
        <v/>
      </c>
      <c r="S10" s="24">
        <f>IF(AND(A10&lt;&gt;"",OR(D10&lt;&gt;"",E10&lt;&gt;"",F10&lt;&gt;"")),A10,"")</f>
        <v/>
      </c>
      <c r="T10" s="25">
        <f>IF(A10="",0,INDEX(SollWoche,WEEKDAY(A10,2)))</f>
        <v/>
      </c>
      <c r="U10" s="21">
        <f>IF(D10="","",IFERROR(MATCH(D10,Abw_Namen,0),""))</f>
        <v/>
      </c>
    </row>
    <row r="11">
      <c r="A11" s="12">
        <f>IF(MONTH(DATE(Jahr,12,5))=12,DATE(Jahr,12,5),"")</f>
        <v/>
      </c>
      <c r="B11" s="13">
        <f>IF(A11="","",CHOOSE(WEEKDAY(A11,2),"Mo","Di","Mi","Do","Fr","Sa","So"))</f>
        <v/>
      </c>
      <c r="C11" s="14">
        <f>IF(A11="","",IFERROR(INDEX(FT_Name,MATCH(A11,FT_DatumGilt,0)),""))</f>
        <v/>
      </c>
      <c r="D11" s="15" t="n"/>
      <c r="E11" s="16" t="n"/>
      <c r="F11" s="16" t="n"/>
      <c r="G11" s="17" t="n"/>
      <c r="H11" s="18">
        <f>IF(N11=0,"",IF(PauseErgaenzen="ja",MAX(N(G11),O11),N(G11)))</f>
        <v/>
      </c>
      <c r="I11" s="19">
        <f>IF(OR(J11="",S11=""),"",(N11-N(H11))/60+IF(U11="",0,INDEX(Abw_Gutschrift,U11))*J11)</f>
        <v/>
      </c>
      <c r="J11" s="19">
        <f>IF(OR(A11="",A11&lt;Beginn),"",IF(OR(C11&lt;&gt;"",IF(U11="",FALSE,INDEX(Abw_SollEntfaellt,U11)="ja")),0,T11))</f>
        <v/>
      </c>
      <c r="K11" s="20">
        <f>IF(J11="","",IF(S11="",IF(OR(A11&gt;=TODAY(),OhneEintragMinus&lt;&gt;"ja",J11=0),"",-J11),I11-J11))</f>
        <v/>
      </c>
      <c r="L11" s="14">
        <f>IF(A11="","",IF(AND(E11&lt;&gt;"",F11=""),IF(A11&lt;TODAY(),"Gehen fehlt",""),IF(AND(F11&lt;&gt;"",E11=""),"Kommen fehlt",IF(AND(D11&lt;&gt;"",U11=""),"Abwesenheit unbekannt",IF(N11-N(H11)&gt;600,"über 10 Std. (§ 3 ArbZG)",IF(AND(N11&gt;0,N(G11)&lt;O11),IF(PauseErgaenzen="ja","Pause ergänzt (§ 4 ArbZG)","Pause zu kurz (§ 4 ArbZG)"),IF(AND(E11&lt;&gt;"",N(P10)&gt;0,A11+E11-N(P10)&lt;11/24-1/2880),"Ruhezeit unter 11 Std. (§ 5 ArbZG)",IF(AND(S11="",N(J11)&gt;0,A11&lt;TODAY()),"kein Eintrag",""))))))))</f>
        <v/>
      </c>
      <c r="M11" s="15" t="n"/>
      <c r="N11" s="21">
        <f>IF(OR(A11="",E11="",F11=""),0,ROUND(MOD(F11-E11,1)*1440,0))</f>
        <v/>
      </c>
      <c r="O11" s="21">
        <f>MIN(MAX(N11-360,0),30)+MIN(MAX(N11-570,0),15)</f>
        <v/>
      </c>
      <c r="P11" s="22">
        <f>IF(N11=0,"",A11+F11+IF(F11&lt;E11,1,0))</f>
        <v/>
      </c>
      <c r="Q11" s="23">
        <f>IF(OR(U11="",N(J11)=0),0,INDEX(Abw_Urlaub,U11))</f>
        <v/>
      </c>
      <c r="R11" s="21">
        <f>IF(OR(U11="",N(J11)=0),0,INDEX(Abw_Krank,U11))</f>
        <v/>
      </c>
      <c r="S11" s="24">
        <f>IF(AND(A11&lt;&gt;"",OR(D11&lt;&gt;"",E11&lt;&gt;"",F11&lt;&gt;"")),A11,"")</f>
        <v/>
      </c>
      <c r="T11" s="25">
        <f>IF(A11="",0,INDEX(SollWoche,WEEKDAY(A11,2)))</f>
        <v/>
      </c>
      <c r="U11" s="21">
        <f>IF(D11="","",IFERROR(MATCH(D11,Abw_Namen,0),""))</f>
        <v/>
      </c>
    </row>
    <row r="12">
      <c r="A12" s="12">
        <f>IF(MONTH(DATE(Jahr,12,6))=12,DATE(Jahr,12,6),"")</f>
        <v/>
      </c>
      <c r="B12" s="13">
        <f>IF(A12="","",CHOOSE(WEEKDAY(A12,2),"Mo","Di","Mi","Do","Fr","Sa","So"))</f>
        <v/>
      </c>
      <c r="C12" s="14">
        <f>IF(A12="","",IFERROR(INDEX(FT_Name,MATCH(A12,FT_DatumGilt,0)),""))</f>
        <v/>
      </c>
      <c r="D12" s="15" t="n"/>
      <c r="E12" s="16" t="n"/>
      <c r="F12" s="16" t="n"/>
      <c r="G12" s="17" t="n"/>
      <c r="H12" s="18">
        <f>IF(N12=0,"",IF(PauseErgaenzen="ja",MAX(N(G12),O12),N(G12)))</f>
        <v/>
      </c>
      <c r="I12" s="19">
        <f>IF(OR(J12="",S12=""),"",(N12-N(H12))/60+IF(U12="",0,INDEX(Abw_Gutschrift,U12))*J12)</f>
        <v/>
      </c>
      <c r="J12" s="19">
        <f>IF(OR(A12="",A12&lt;Beginn),"",IF(OR(C12&lt;&gt;"",IF(U12="",FALSE,INDEX(Abw_SollEntfaellt,U12)="ja")),0,T12))</f>
        <v/>
      </c>
      <c r="K12" s="20">
        <f>IF(J12="","",IF(S12="",IF(OR(A12&gt;=TODAY(),OhneEintragMinus&lt;&gt;"ja",J12=0),"",-J12),I12-J12))</f>
        <v/>
      </c>
      <c r="L12" s="14">
        <f>IF(A12="","",IF(AND(E12&lt;&gt;"",F12=""),IF(A12&lt;TODAY(),"Gehen fehlt",""),IF(AND(F12&lt;&gt;"",E12=""),"Kommen fehlt",IF(AND(D12&lt;&gt;"",U12=""),"Abwesenheit unbekannt",IF(N12-N(H12)&gt;600,"über 10 Std. (§ 3 ArbZG)",IF(AND(N12&gt;0,N(G12)&lt;O12),IF(PauseErgaenzen="ja","Pause ergänzt (§ 4 ArbZG)","Pause zu kurz (§ 4 ArbZG)"),IF(AND(E12&lt;&gt;"",N(P11)&gt;0,A12+E12-N(P11)&lt;11/24-1/2880),"Ruhezeit unter 11 Std. (§ 5 ArbZG)",IF(AND(S12="",N(J12)&gt;0,A12&lt;TODAY()),"kein Eintrag",""))))))))</f>
        <v/>
      </c>
      <c r="M12" s="15" t="n"/>
      <c r="N12" s="21">
        <f>IF(OR(A12="",E12="",F12=""),0,ROUND(MOD(F12-E12,1)*1440,0))</f>
        <v/>
      </c>
      <c r="O12" s="21">
        <f>MIN(MAX(N12-360,0),30)+MIN(MAX(N12-570,0),15)</f>
        <v/>
      </c>
      <c r="P12" s="22">
        <f>IF(N12=0,"",A12+F12+IF(F12&lt;E12,1,0))</f>
        <v/>
      </c>
      <c r="Q12" s="23">
        <f>IF(OR(U12="",N(J12)=0),0,INDEX(Abw_Urlaub,U12))</f>
        <v/>
      </c>
      <c r="R12" s="21">
        <f>IF(OR(U12="",N(J12)=0),0,INDEX(Abw_Krank,U12))</f>
        <v/>
      </c>
      <c r="S12" s="24">
        <f>IF(AND(A12&lt;&gt;"",OR(D12&lt;&gt;"",E12&lt;&gt;"",F12&lt;&gt;"")),A12,"")</f>
        <v/>
      </c>
      <c r="T12" s="25">
        <f>IF(A12="",0,INDEX(SollWoche,WEEKDAY(A12,2)))</f>
        <v/>
      </c>
      <c r="U12" s="21">
        <f>IF(D12="","",IFERROR(MATCH(D12,Abw_Namen,0),""))</f>
        <v/>
      </c>
    </row>
    <row r="13">
      <c r="A13" s="12">
        <f>IF(MONTH(DATE(Jahr,12,7))=12,DATE(Jahr,12,7),"")</f>
        <v/>
      </c>
      <c r="B13" s="13">
        <f>IF(A13="","",CHOOSE(WEEKDAY(A13,2),"Mo","Di","Mi","Do","Fr","Sa","So"))</f>
        <v/>
      </c>
      <c r="C13" s="14">
        <f>IF(A13="","",IFERROR(INDEX(FT_Name,MATCH(A13,FT_DatumGilt,0)),""))</f>
        <v/>
      </c>
      <c r="D13" s="15" t="n"/>
      <c r="E13" s="16" t="n"/>
      <c r="F13" s="16" t="n"/>
      <c r="G13" s="17" t="n"/>
      <c r="H13" s="18">
        <f>IF(N13=0,"",IF(PauseErgaenzen="ja",MAX(N(G13),O13),N(G13)))</f>
        <v/>
      </c>
      <c r="I13" s="19">
        <f>IF(OR(J13="",S13=""),"",(N13-N(H13))/60+IF(U13="",0,INDEX(Abw_Gutschrift,U13))*J13)</f>
        <v/>
      </c>
      <c r="J13" s="19">
        <f>IF(OR(A13="",A13&lt;Beginn),"",IF(OR(C13&lt;&gt;"",IF(U13="",FALSE,INDEX(Abw_SollEntfaellt,U13)="ja")),0,T13))</f>
        <v/>
      </c>
      <c r="K13" s="20">
        <f>IF(J13="","",IF(S13="",IF(OR(A13&gt;=TODAY(),OhneEintragMinus&lt;&gt;"ja",J13=0),"",-J13),I13-J13))</f>
        <v/>
      </c>
      <c r="L13" s="14">
        <f>IF(A13="","",IF(AND(E13&lt;&gt;"",F13=""),IF(A13&lt;TODAY(),"Gehen fehlt",""),IF(AND(F13&lt;&gt;"",E13=""),"Kommen fehlt",IF(AND(D13&lt;&gt;"",U13=""),"Abwesenheit unbekannt",IF(N13-N(H13)&gt;600,"über 10 Std. (§ 3 ArbZG)",IF(AND(N13&gt;0,N(G13)&lt;O13),IF(PauseErgaenzen="ja","Pause ergänzt (§ 4 ArbZG)","Pause zu kurz (§ 4 ArbZG)"),IF(AND(E13&lt;&gt;"",N(P12)&gt;0,A13+E13-N(P12)&lt;11/24-1/2880),"Ruhezeit unter 11 Std. (§ 5 ArbZG)",IF(AND(S13="",N(J13)&gt;0,A13&lt;TODAY()),"kein Eintrag",""))))))))</f>
        <v/>
      </c>
      <c r="M13" s="15" t="n"/>
      <c r="N13" s="21">
        <f>IF(OR(A13="",E13="",F13=""),0,ROUND(MOD(F13-E13,1)*1440,0))</f>
        <v/>
      </c>
      <c r="O13" s="21">
        <f>MIN(MAX(N13-360,0),30)+MIN(MAX(N13-570,0),15)</f>
        <v/>
      </c>
      <c r="P13" s="22">
        <f>IF(N13=0,"",A13+F13+IF(F13&lt;E13,1,0))</f>
        <v/>
      </c>
      <c r="Q13" s="23">
        <f>IF(OR(U13="",N(J13)=0),0,INDEX(Abw_Urlaub,U13))</f>
        <v/>
      </c>
      <c r="R13" s="21">
        <f>IF(OR(U13="",N(J13)=0),0,INDEX(Abw_Krank,U13))</f>
        <v/>
      </c>
      <c r="S13" s="24">
        <f>IF(AND(A13&lt;&gt;"",OR(D13&lt;&gt;"",E13&lt;&gt;"",F13&lt;&gt;"")),A13,"")</f>
        <v/>
      </c>
      <c r="T13" s="25">
        <f>IF(A13="",0,INDEX(SollWoche,WEEKDAY(A13,2)))</f>
        <v/>
      </c>
      <c r="U13" s="21">
        <f>IF(D13="","",IFERROR(MATCH(D13,Abw_Namen,0),""))</f>
        <v/>
      </c>
    </row>
    <row r="14">
      <c r="A14" s="12">
        <f>IF(MONTH(DATE(Jahr,12,8))=12,DATE(Jahr,12,8),"")</f>
        <v/>
      </c>
      <c r="B14" s="13">
        <f>IF(A14="","",CHOOSE(WEEKDAY(A14,2),"Mo","Di","Mi","Do","Fr","Sa","So"))</f>
        <v/>
      </c>
      <c r="C14" s="14">
        <f>IF(A14="","",IFERROR(INDEX(FT_Name,MATCH(A14,FT_DatumGilt,0)),""))</f>
        <v/>
      </c>
      <c r="D14" s="15" t="n"/>
      <c r="E14" s="16" t="n"/>
      <c r="F14" s="16" t="n"/>
      <c r="G14" s="17" t="n"/>
      <c r="H14" s="18">
        <f>IF(N14=0,"",IF(PauseErgaenzen="ja",MAX(N(G14),O14),N(G14)))</f>
        <v/>
      </c>
      <c r="I14" s="19">
        <f>IF(OR(J14="",S14=""),"",(N14-N(H14))/60+IF(U14="",0,INDEX(Abw_Gutschrift,U14))*J14)</f>
        <v/>
      </c>
      <c r="J14" s="19">
        <f>IF(OR(A14="",A14&lt;Beginn),"",IF(OR(C14&lt;&gt;"",IF(U14="",FALSE,INDEX(Abw_SollEntfaellt,U14)="ja")),0,T14))</f>
        <v/>
      </c>
      <c r="K14" s="20">
        <f>IF(J14="","",IF(S14="",IF(OR(A14&gt;=TODAY(),OhneEintragMinus&lt;&gt;"ja",J14=0),"",-J14),I14-J14))</f>
        <v/>
      </c>
      <c r="L14" s="14">
        <f>IF(A14="","",IF(AND(E14&lt;&gt;"",F14=""),IF(A14&lt;TODAY(),"Gehen fehlt",""),IF(AND(F14&lt;&gt;"",E14=""),"Kommen fehlt",IF(AND(D14&lt;&gt;"",U14=""),"Abwesenheit unbekannt",IF(N14-N(H14)&gt;600,"über 10 Std. (§ 3 ArbZG)",IF(AND(N14&gt;0,N(G14)&lt;O14),IF(PauseErgaenzen="ja","Pause ergänzt (§ 4 ArbZG)","Pause zu kurz (§ 4 ArbZG)"),IF(AND(E14&lt;&gt;"",N(P13)&gt;0,A14+E14-N(P13)&lt;11/24-1/2880),"Ruhezeit unter 11 Std. (§ 5 ArbZG)",IF(AND(S14="",N(J14)&gt;0,A14&lt;TODAY()),"kein Eintrag",""))))))))</f>
        <v/>
      </c>
      <c r="M14" s="15" t="n"/>
      <c r="N14" s="21">
        <f>IF(OR(A14="",E14="",F14=""),0,ROUND(MOD(F14-E14,1)*1440,0))</f>
        <v/>
      </c>
      <c r="O14" s="21">
        <f>MIN(MAX(N14-360,0),30)+MIN(MAX(N14-570,0),15)</f>
        <v/>
      </c>
      <c r="P14" s="22">
        <f>IF(N14=0,"",A14+F14+IF(F14&lt;E14,1,0))</f>
        <v/>
      </c>
      <c r="Q14" s="23">
        <f>IF(OR(U14="",N(J14)=0),0,INDEX(Abw_Urlaub,U14))</f>
        <v/>
      </c>
      <c r="R14" s="21">
        <f>IF(OR(U14="",N(J14)=0),0,INDEX(Abw_Krank,U14))</f>
        <v/>
      </c>
      <c r="S14" s="24">
        <f>IF(AND(A14&lt;&gt;"",OR(D14&lt;&gt;"",E14&lt;&gt;"",F14&lt;&gt;"")),A14,"")</f>
        <v/>
      </c>
      <c r="T14" s="25">
        <f>IF(A14="",0,INDEX(SollWoche,WEEKDAY(A14,2)))</f>
        <v/>
      </c>
      <c r="U14" s="21">
        <f>IF(D14="","",IFERROR(MATCH(D14,Abw_Namen,0),""))</f>
        <v/>
      </c>
    </row>
    <row r="15">
      <c r="A15" s="12">
        <f>IF(MONTH(DATE(Jahr,12,9))=12,DATE(Jahr,12,9),"")</f>
        <v/>
      </c>
      <c r="B15" s="13">
        <f>IF(A15="","",CHOOSE(WEEKDAY(A15,2),"Mo","Di","Mi","Do","Fr","Sa","So"))</f>
        <v/>
      </c>
      <c r="C15" s="14">
        <f>IF(A15="","",IFERROR(INDEX(FT_Name,MATCH(A15,FT_DatumGilt,0)),""))</f>
        <v/>
      </c>
      <c r="D15" s="15" t="n"/>
      <c r="E15" s="16" t="n"/>
      <c r="F15" s="16" t="n"/>
      <c r="G15" s="17" t="n"/>
      <c r="H15" s="18">
        <f>IF(N15=0,"",IF(PauseErgaenzen="ja",MAX(N(G15),O15),N(G15)))</f>
        <v/>
      </c>
      <c r="I15" s="19">
        <f>IF(OR(J15="",S15=""),"",(N15-N(H15))/60+IF(U15="",0,INDEX(Abw_Gutschrift,U15))*J15)</f>
        <v/>
      </c>
      <c r="J15" s="19">
        <f>IF(OR(A15="",A15&lt;Beginn),"",IF(OR(C15&lt;&gt;"",IF(U15="",FALSE,INDEX(Abw_SollEntfaellt,U15)="ja")),0,T15))</f>
        <v/>
      </c>
      <c r="K15" s="20">
        <f>IF(J15="","",IF(S15="",IF(OR(A15&gt;=TODAY(),OhneEintragMinus&lt;&gt;"ja",J15=0),"",-J15),I15-J15))</f>
        <v/>
      </c>
      <c r="L15" s="14">
        <f>IF(A15="","",IF(AND(E15&lt;&gt;"",F15=""),IF(A15&lt;TODAY(),"Gehen fehlt",""),IF(AND(F15&lt;&gt;"",E15=""),"Kommen fehlt",IF(AND(D15&lt;&gt;"",U15=""),"Abwesenheit unbekannt",IF(N15-N(H15)&gt;600,"über 10 Std. (§ 3 ArbZG)",IF(AND(N15&gt;0,N(G15)&lt;O15),IF(PauseErgaenzen="ja","Pause ergänzt (§ 4 ArbZG)","Pause zu kurz (§ 4 ArbZG)"),IF(AND(E15&lt;&gt;"",N(P14)&gt;0,A15+E15-N(P14)&lt;11/24-1/2880),"Ruhezeit unter 11 Std. (§ 5 ArbZG)",IF(AND(S15="",N(J15)&gt;0,A15&lt;TODAY()),"kein Eintrag",""))))))))</f>
        <v/>
      </c>
      <c r="M15" s="15" t="n"/>
      <c r="N15" s="21">
        <f>IF(OR(A15="",E15="",F15=""),0,ROUND(MOD(F15-E15,1)*1440,0))</f>
        <v/>
      </c>
      <c r="O15" s="21">
        <f>MIN(MAX(N15-360,0),30)+MIN(MAX(N15-570,0),15)</f>
        <v/>
      </c>
      <c r="P15" s="22">
        <f>IF(N15=0,"",A15+F15+IF(F15&lt;E15,1,0))</f>
        <v/>
      </c>
      <c r="Q15" s="23">
        <f>IF(OR(U15="",N(J15)=0),0,INDEX(Abw_Urlaub,U15))</f>
        <v/>
      </c>
      <c r="R15" s="21">
        <f>IF(OR(U15="",N(J15)=0),0,INDEX(Abw_Krank,U15))</f>
        <v/>
      </c>
      <c r="S15" s="24">
        <f>IF(AND(A15&lt;&gt;"",OR(D15&lt;&gt;"",E15&lt;&gt;"",F15&lt;&gt;"")),A15,"")</f>
        <v/>
      </c>
      <c r="T15" s="25">
        <f>IF(A15="",0,INDEX(SollWoche,WEEKDAY(A15,2)))</f>
        <v/>
      </c>
      <c r="U15" s="21">
        <f>IF(D15="","",IFERROR(MATCH(D15,Abw_Namen,0),""))</f>
        <v/>
      </c>
    </row>
    <row r="16">
      <c r="A16" s="12">
        <f>IF(MONTH(DATE(Jahr,12,10))=12,DATE(Jahr,12,10),"")</f>
        <v/>
      </c>
      <c r="B16" s="13">
        <f>IF(A16="","",CHOOSE(WEEKDAY(A16,2),"Mo","Di","Mi","Do","Fr","Sa","So"))</f>
        <v/>
      </c>
      <c r="C16" s="14">
        <f>IF(A16="","",IFERROR(INDEX(FT_Name,MATCH(A16,FT_DatumGilt,0)),""))</f>
        <v/>
      </c>
      <c r="D16" s="15" t="n"/>
      <c r="E16" s="16" t="n"/>
      <c r="F16" s="16" t="n"/>
      <c r="G16" s="17" t="n"/>
      <c r="H16" s="18">
        <f>IF(N16=0,"",IF(PauseErgaenzen="ja",MAX(N(G16),O16),N(G16)))</f>
        <v/>
      </c>
      <c r="I16" s="19">
        <f>IF(OR(J16="",S16=""),"",(N16-N(H16))/60+IF(U16="",0,INDEX(Abw_Gutschrift,U16))*J16)</f>
        <v/>
      </c>
      <c r="J16" s="19">
        <f>IF(OR(A16="",A16&lt;Beginn),"",IF(OR(C16&lt;&gt;"",IF(U16="",FALSE,INDEX(Abw_SollEntfaellt,U16)="ja")),0,T16))</f>
        <v/>
      </c>
      <c r="K16" s="20">
        <f>IF(J16="","",IF(S16="",IF(OR(A16&gt;=TODAY(),OhneEintragMinus&lt;&gt;"ja",J16=0),"",-J16),I16-J16))</f>
        <v/>
      </c>
      <c r="L16" s="14">
        <f>IF(A16="","",IF(AND(E16&lt;&gt;"",F16=""),IF(A16&lt;TODAY(),"Gehen fehlt",""),IF(AND(F16&lt;&gt;"",E16=""),"Kommen fehlt",IF(AND(D16&lt;&gt;"",U16=""),"Abwesenheit unbekannt",IF(N16-N(H16)&gt;600,"über 10 Std. (§ 3 ArbZG)",IF(AND(N16&gt;0,N(G16)&lt;O16),IF(PauseErgaenzen="ja","Pause ergänzt (§ 4 ArbZG)","Pause zu kurz (§ 4 ArbZG)"),IF(AND(E16&lt;&gt;"",N(P15)&gt;0,A16+E16-N(P15)&lt;11/24-1/2880),"Ruhezeit unter 11 Std. (§ 5 ArbZG)",IF(AND(S16="",N(J16)&gt;0,A16&lt;TODAY()),"kein Eintrag",""))))))))</f>
        <v/>
      </c>
      <c r="M16" s="15" t="n"/>
      <c r="N16" s="21">
        <f>IF(OR(A16="",E16="",F16=""),0,ROUND(MOD(F16-E16,1)*1440,0))</f>
        <v/>
      </c>
      <c r="O16" s="21">
        <f>MIN(MAX(N16-360,0),30)+MIN(MAX(N16-570,0),15)</f>
        <v/>
      </c>
      <c r="P16" s="22">
        <f>IF(N16=0,"",A16+F16+IF(F16&lt;E16,1,0))</f>
        <v/>
      </c>
      <c r="Q16" s="23">
        <f>IF(OR(U16="",N(J16)=0),0,INDEX(Abw_Urlaub,U16))</f>
        <v/>
      </c>
      <c r="R16" s="21">
        <f>IF(OR(U16="",N(J16)=0),0,INDEX(Abw_Krank,U16))</f>
        <v/>
      </c>
      <c r="S16" s="24">
        <f>IF(AND(A16&lt;&gt;"",OR(D16&lt;&gt;"",E16&lt;&gt;"",F16&lt;&gt;"")),A16,"")</f>
        <v/>
      </c>
      <c r="T16" s="25">
        <f>IF(A16="",0,INDEX(SollWoche,WEEKDAY(A16,2)))</f>
        <v/>
      </c>
      <c r="U16" s="21">
        <f>IF(D16="","",IFERROR(MATCH(D16,Abw_Namen,0),""))</f>
        <v/>
      </c>
    </row>
    <row r="17">
      <c r="A17" s="12">
        <f>IF(MONTH(DATE(Jahr,12,11))=12,DATE(Jahr,12,11),"")</f>
        <v/>
      </c>
      <c r="B17" s="13">
        <f>IF(A17="","",CHOOSE(WEEKDAY(A17,2),"Mo","Di","Mi","Do","Fr","Sa","So"))</f>
        <v/>
      </c>
      <c r="C17" s="14">
        <f>IF(A17="","",IFERROR(INDEX(FT_Name,MATCH(A17,FT_DatumGilt,0)),""))</f>
        <v/>
      </c>
      <c r="D17" s="15" t="n"/>
      <c r="E17" s="16" t="n"/>
      <c r="F17" s="16" t="n"/>
      <c r="G17" s="17" t="n"/>
      <c r="H17" s="18">
        <f>IF(N17=0,"",IF(PauseErgaenzen="ja",MAX(N(G17),O17),N(G17)))</f>
        <v/>
      </c>
      <c r="I17" s="19">
        <f>IF(OR(J17="",S17=""),"",(N17-N(H17))/60+IF(U17="",0,INDEX(Abw_Gutschrift,U17))*J17)</f>
        <v/>
      </c>
      <c r="J17" s="19">
        <f>IF(OR(A17="",A17&lt;Beginn),"",IF(OR(C17&lt;&gt;"",IF(U17="",FALSE,INDEX(Abw_SollEntfaellt,U17)="ja")),0,T17))</f>
        <v/>
      </c>
      <c r="K17" s="20">
        <f>IF(J17="","",IF(S17="",IF(OR(A17&gt;=TODAY(),OhneEintragMinus&lt;&gt;"ja",J17=0),"",-J17),I17-J17))</f>
        <v/>
      </c>
      <c r="L17" s="14">
        <f>IF(A17="","",IF(AND(E17&lt;&gt;"",F17=""),IF(A17&lt;TODAY(),"Gehen fehlt",""),IF(AND(F17&lt;&gt;"",E17=""),"Kommen fehlt",IF(AND(D17&lt;&gt;"",U17=""),"Abwesenheit unbekannt",IF(N17-N(H17)&gt;600,"über 10 Std. (§ 3 ArbZG)",IF(AND(N17&gt;0,N(G17)&lt;O17),IF(PauseErgaenzen="ja","Pause ergänzt (§ 4 ArbZG)","Pause zu kurz (§ 4 ArbZG)"),IF(AND(E17&lt;&gt;"",N(P16)&gt;0,A17+E17-N(P16)&lt;11/24-1/2880),"Ruhezeit unter 11 Std. (§ 5 ArbZG)",IF(AND(S17="",N(J17)&gt;0,A17&lt;TODAY()),"kein Eintrag",""))))))))</f>
        <v/>
      </c>
      <c r="M17" s="15" t="n"/>
      <c r="N17" s="21">
        <f>IF(OR(A17="",E17="",F17=""),0,ROUND(MOD(F17-E17,1)*1440,0))</f>
        <v/>
      </c>
      <c r="O17" s="21">
        <f>MIN(MAX(N17-360,0),30)+MIN(MAX(N17-570,0),15)</f>
        <v/>
      </c>
      <c r="P17" s="22">
        <f>IF(N17=0,"",A17+F17+IF(F17&lt;E17,1,0))</f>
        <v/>
      </c>
      <c r="Q17" s="23">
        <f>IF(OR(U17="",N(J17)=0),0,INDEX(Abw_Urlaub,U17))</f>
        <v/>
      </c>
      <c r="R17" s="21">
        <f>IF(OR(U17="",N(J17)=0),0,INDEX(Abw_Krank,U17))</f>
        <v/>
      </c>
      <c r="S17" s="24">
        <f>IF(AND(A17&lt;&gt;"",OR(D17&lt;&gt;"",E17&lt;&gt;"",F17&lt;&gt;"")),A17,"")</f>
        <v/>
      </c>
      <c r="T17" s="25">
        <f>IF(A17="",0,INDEX(SollWoche,WEEKDAY(A17,2)))</f>
        <v/>
      </c>
      <c r="U17" s="21">
        <f>IF(D17="","",IFERROR(MATCH(D17,Abw_Namen,0),""))</f>
        <v/>
      </c>
    </row>
    <row r="18">
      <c r="A18" s="12">
        <f>IF(MONTH(DATE(Jahr,12,12))=12,DATE(Jahr,12,12),"")</f>
        <v/>
      </c>
      <c r="B18" s="13">
        <f>IF(A18="","",CHOOSE(WEEKDAY(A18,2),"Mo","Di","Mi","Do","Fr","Sa","So"))</f>
        <v/>
      </c>
      <c r="C18" s="14">
        <f>IF(A18="","",IFERROR(INDEX(FT_Name,MATCH(A18,FT_DatumGilt,0)),""))</f>
        <v/>
      </c>
      <c r="D18" s="15" t="n"/>
      <c r="E18" s="16" t="n"/>
      <c r="F18" s="16" t="n"/>
      <c r="G18" s="17" t="n"/>
      <c r="H18" s="18">
        <f>IF(N18=0,"",IF(PauseErgaenzen="ja",MAX(N(G18),O18),N(G18)))</f>
        <v/>
      </c>
      <c r="I18" s="19">
        <f>IF(OR(J18="",S18=""),"",(N18-N(H18))/60+IF(U18="",0,INDEX(Abw_Gutschrift,U18))*J18)</f>
        <v/>
      </c>
      <c r="J18" s="19">
        <f>IF(OR(A18="",A18&lt;Beginn),"",IF(OR(C18&lt;&gt;"",IF(U18="",FALSE,INDEX(Abw_SollEntfaellt,U18)="ja")),0,T18))</f>
        <v/>
      </c>
      <c r="K18" s="20">
        <f>IF(J18="","",IF(S18="",IF(OR(A18&gt;=TODAY(),OhneEintragMinus&lt;&gt;"ja",J18=0),"",-J18),I18-J18))</f>
        <v/>
      </c>
      <c r="L18" s="14">
        <f>IF(A18="","",IF(AND(E18&lt;&gt;"",F18=""),IF(A18&lt;TODAY(),"Gehen fehlt",""),IF(AND(F18&lt;&gt;"",E18=""),"Kommen fehlt",IF(AND(D18&lt;&gt;"",U18=""),"Abwesenheit unbekannt",IF(N18-N(H18)&gt;600,"über 10 Std. (§ 3 ArbZG)",IF(AND(N18&gt;0,N(G18)&lt;O18),IF(PauseErgaenzen="ja","Pause ergänzt (§ 4 ArbZG)","Pause zu kurz (§ 4 ArbZG)"),IF(AND(E18&lt;&gt;"",N(P17)&gt;0,A18+E18-N(P17)&lt;11/24-1/2880),"Ruhezeit unter 11 Std. (§ 5 ArbZG)",IF(AND(S18="",N(J18)&gt;0,A18&lt;TODAY()),"kein Eintrag",""))))))))</f>
        <v/>
      </c>
      <c r="M18" s="15" t="n"/>
      <c r="N18" s="21">
        <f>IF(OR(A18="",E18="",F18=""),0,ROUND(MOD(F18-E18,1)*1440,0))</f>
        <v/>
      </c>
      <c r="O18" s="21">
        <f>MIN(MAX(N18-360,0),30)+MIN(MAX(N18-570,0),15)</f>
        <v/>
      </c>
      <c r="P18" s="22">
        <f>IF(N18=0,"",A18+F18+IF(F18&lt;E18,1,0))</f>
        <v/>
      </c>
      <c r="Q18" s="23">
        <f>IF(OR(U18="",N(J18)=0),0,INDEX(Abw_Urlaub,U18))</f>
        <v/>
      </c>
      <c r="R18" s="21">
        <f>IF(OR(U18="",N(J18)=0),0,INDEX(Abw_Krank,U18))</f>
        <v/>
      </c>
      <c r="S18" s="24">
        <f>IF(AND(A18&lt;&gt;"",OR(D18&lt;&gt;"",E18&lt;&gt;"",F18&lt;&gt;"")),A18,"")</f>
        <v/>
      </c>
      <c r="T18" s="25">
        <f>IF(A18="",0,INDEX(SollWoche,WEEKDAY(A18,2)))</f>
        <v/>
      </c>
      <c r="U18" s="21">
        <f>IF(D18="","",IFERROR(MATCH(D18,Abw_Namen,0),""))</f>
        <v/>
      </c>
    </row>
    <row r="19">
      <c r="A19" s="12">
        <f>IF(MONTH(DATE(Jahr,12,13))=12,DATE(Jahr,12,13),"")</f>
        <v/>
      </c>
      <c r="B19" s="13">
        <f>IF(A19="","",CHOOSE(WEEKDAY(A19,2),"Mo","Di","Mi","Do","Fr","Sa","So"))</f>
        <v/>
      </c>
      <c r="C19" s="14">
        <f>IF(A19="","",IFERROR(INDEX(FT_Name,MATCH(A19,FT_DatumGilt,0)),""))</f>
        <v/>
      </c>
      <c r="D19" s="15" t="n"/>
      <c r="E19" s="16" t="n"/>
      <c r="F19" s="16" t="n"/>
      <c r="G19" s="17" t="n"/>
      <c r="H19" s="18">
        <f>IF(N19=0,"",IF(PauseErgaenzen="ja",MAX(N(G19),O19),N(G19)))</f>
        <v/>
      </c>
      <c r="I19" s="19">
        <f>IF(OR(J19="",S19=""),"",(N19-N(H19))/60+IF(U19="",0,INDEX(Abw_Gutschrift,U19))*J19)</f>
        <v/>
      </c>
      <c r="J19" s="19">
        <f>IF(OR(A19="",A19&lt;Beginn),"",IF(OR(C19&lt;&gt;"",IF(U19="",FALSE,INDEX(Abw_SollEntfaellt,U19)="ja")),0,T19))</f>
        <v/>
      </c>
      <c r="K19" s="20">
        <f>IF(J19="","",IF(S19="",IF(OR(A19&gt;=TODAY(),OhneEintragMinus&lt;&gt;"ja",J19=0),"",-J19),I19-J19))</f>
        <v/>
      </c>
      <c r="L19" s="14">
        <f>IF(A19="","",IF(AND(E19&lt;&gt;"",F19=""),IF(A19&lt;TODAY(),"Gehen fehlt",""),IF(AND(F19&lt;&gt;"",E19=""),"Kommen fehlt",IF(AND(D19&lt;&gt;"",U19=""),"Abwesenheit unbekannt",IF(N19-N(H19)&gt;600,"über 10 Std. (§ 3 ArbZG)",IF(AND(N19&gt;0,N(G19)&lt;O19),IF(PauseErgaenzen="ja","Pause ergänzt (§ 4 ArbZG)","Pause zu kurz (§ 4 ArbZG)"),IF(AND(E19&lt;&gt;"",N(P18)&gt;0,A19+E19-N(P18)&lt;11/24-1/2880),"Ruhezeit unter 11 Std. (§ 5 ArbZG)",IF(AND(S19="",N(J19)&gt;0,A19&lt;TODAY()),"kein Eintrag",""))))))))</f>
        <v/>
      </c>
      <c r="M19" s="15" t="n"/>
      <c r="N19" s="21">
        <f>IF(OR(A19="",E19="",F19=""),0,ROUND(MOD(F19-E19,1)*1440,0))</f>
        <v/>
      </c>
      <c r="O19" s="21">
        <f>MIN(MAX(N19-360,0),30)+MIN(MAX(N19-570,0),15)</f>
        <v/>
      </c>
      <c r="P19" s="22">
        <f>IF(N19=0,"",A19+F19+IF(F19&lt;E19,1,0))</f>
        <v/>
      </c>
      <c r="Q19" s="23">
        <f>IF(OR(U19="",N(J19)=0),0,INDEX(Abw_Urlaub,U19))</f>
        <v/>
      </c>
      <c r="R19" s="21">
        <f>IF(OR(U19="",N(J19)=0),0,INDEX(Abw_Krank,U19))</f>
        <v/>
      </c>
      <c r="S19" s="24">
        <f>IF(AND(A19&lt;&gt;"",OR(D19&lt;&gt;"",E19&lt;&gt;"",F19&lt;&gt;"")),A19,"")</f>
        <v/>
      </c>
      <c r="T19" s="25">
        <f>IF(A19="",0,INDEX(SollWoche,WEEKDAY(A19,2)))</f>
        <v/>
      </c>
      <c r="U19" s="21">
        <f>IF(D19="","",IFERROR(MATCH(D19,Abw_Namen,0),""))</f>
        <v/>
      </c>
    </row>
    <row r="20">
      <c r="A20" s="12">
        <f>IF(MONTH(DATE(Jahr,12,14))=12,DATE(Jahr,12,14),"")</f>
        <v/>
      </c>
      <c r="B20" s="13">
        <f>IF(A20="","",CHOOSE(WEEKDAY(A20,2),"Mo","Di","Mi","Do","Fr","Sa","So"))</f>
        <v/>
      </c>
      <c r="C20" s="14">
        <f>IF(A20="","",IFERROR(INDEX(FT_Name,MATCH(A20,FT_DatumGilt,0)),""))</f>
        <v/>
      </c>
      <c r="D20" s="15" t="n"/>
      <c r="E20" s="16" t="n"/>
      <c r="F20" s="16" t="n"/>
      <c r="G20" s="17" t="n"/>
      <c r="H20" s="18">
        <f>IF(N20=0,"",IF(PauseErgaenzen="ja",MAX(N(G20),O20),N(G20)))</f>
        <v/>
      </c>
      <c r="I20" s="19">
        <f>IF(OR(J20="",S20=""),"",(N20-N(H20))/60+IF(U20="",0,INDEX(Abw_Gutschrift,U20))*J20)</f>
        <v/>
      </c>
      <c r="J20" s="19">
        <f>IF(OR(A20="",A20&lt;Beginn),"",IF(OR(C20&lt;&gt;"",IF(U20="",FALSE,INDEX(Abw_SollEntfaellt,U20)="ja")),0,T20))</f>
        <v/>
      </c>
      <c r="K20" s="20">
        <f>IF(J20="","",IF(S20="",IF(OR(A20&gt;=TODAY(),OhneEintragMinus&lt;&gt;"ja",J20=0),"",-J20),I20-J20))</f>
        <v/>
      </c>
      <c r="L20" s="14">
        <f>IF(A20="","",IF(AND(E20&lt;&gt;"",F20=""),IF(A20&lt;TODAY(),"Gehen fehlt",""),IF(AND(F20&lt;&gt;"",E20=""),"Kommen fehlt",IF(AND(D20&lt;&gt;"",U20=""),"Abwesenheit unbekannt",IF(N20-N(H20)&gt;600,"über 10 Std. (§ 3 ArbZG)",IF(AND(N20&gt;0,N(G20)&lt;O20),IF(PauseErgaenzen="ja","Pause ergänzt (§ 4 ArbZG)","Pause zu kurz (§ 4 ArbZG)"),IF(AND(E20&lt;&gt;"",N(P19)&gt;0,A20+E20-N(P19)&lt;11/24-1/2880),"Ruhezeit unter 11 Std. (§ 5 ArbZG)",IF(AND(S20="",N(J20)&gt;0,A20&lt;TODAY()),"kein Eintrag",""))))))))</f>
        <v/>
      </c>
      <c r="M20" s="15" t="n"/>
      <c r="N20" s="21">
        <f>IF(OR(A20="",E20="",F20=""),0,ROUND(MOD(F20-E20,1)*1440,0))</f>
        <v/>
      </c>
      <c r="O20" s="21">
        <f>MIN(MAX(N20-360,0),30)+MIN(MAX(N20-570,0),15)</f>
        <v/>
      </c>
      <c r="P20" s="22">
        <f>IF(N20=0,"",A20+F20+IF(F20&lt;E20,1,0))</f>
        <v/>
      </c>
      <c r="Q20" s="23">
        <f>IF(OR(U20="",N(J20)=0),0,INDEX(Abw_Urlaub,U20))</f>
        <v/>
      </c>
      <c r="R20" s="21">
        <f>IF(OR(U20="",N(J20)=0),0,INDEX(Abw_Krank,U20))</f>
        <v/>
      </c>
      <c r="S20" s="24">
        <f>IF(AND(A20&lt;&gt;"",OR(D20&lt;&gt;"",E20&lt;&gt;"",F20&lt;&gt;"")),A20,"")</f>
        <v/>
      </c>
      <c r="T20" s="25">
        <f>IF(A20="",0,INDEX(SollWoche,WEEKDAY(A20,2)))</f>
        <v/>
      </c>
      <c r="U20" s="21">
        <f>IF(D20="","",IFERROR(MATCH(D20,Abw_Namen,0),""))</f>
        <v/>
      </c>
    </row>
    <row r="21">
      <c r="A21" s="12">
        <f>IF(MONTH(DATE(Jahr,12,15))=12,DATE(Jahr,12,15),"")</f>
        <v/>
      </c>
      <c r="B21" s="13">
        <f>IF(A21="","",CHOOSE(WEEKDAY(A21,2),"Mo","Di","Mi","Do","Fr","Sa","So"))</f>
        <v/>
      </c>
      <c r="C21" s="14">
        <f>IF(A21="","",IFERROR(INDEX(FT_Name,MATCH(A21,FT_DatumGilt,0)),""))</f>
        <v/>
      </c>
      <c r="D21" s="15" t="n"/>
      <c r="E21" s="16" t="n"/>
      <c r="F21" s="16" t="n"/>
      <c r="G21" s="17" t="n"/>
      <c r="H21" s="18">
        <f>IF(N21=0,"",IF(PauseErgaenzen="ja",MAX(N(G21),O21),N(G21)))</f>
        <v/>
      </c>
      <c r="I21" s="19">
        <f>IF(OR(J21="",S21=""),"",(N21-N(H21))/60+IF(U21="",0,INDEX(Abw_Gutschrift,U21))*J21)</f>
        <v/>
      </c>
      <c r="J21" s="19">
        <f>IF(OR(A21="",A21&lt;Beginn),"",IF(OR(C21&lt;&gt;"",IF(U21="",FALSE,INDEX(Abw_SollEntfaellt,U21)="ja")),0,T21))</f>
        <v/>
      </c>
      <c r="K21" s="20">
        <f>IF(J21="","",IF(S21="",IF(OR(A21&gt;=TODAY(),OhneEintragMinus&lt;&gt;"ja",J21=0),"",-J21),I21-J21))</f>
        <v/>
      </c>
      <c r="L21" s="14">
        <f>IF(A21="","",IF(AND(E21&lt;&gt;"",F21=""),IF(A21&lt;TODAY(),"Gehen fehlt",""),IF(AND(F21&lt;&gt;"",E21=""),"Kommen fehlt",IF(AND(D21&lt;&gt;"",U21=""),"Abwesenheit unbekannt",IF(N21-N(H21)&gt;600,"über 10 Std. (§ 3 ArbZG)",IF(AND(N21&gt;0,N(G21)&lt;O21),IF(PauseErgaenzen="ja","Pause ergänzt (§ 4 ArbZG)","Pause zu kurz (§ 4 ArbZG)"),IF(AND(E21&lt;&gt;"",N(P20)&gt;0,A21+E21-N(P20)&lt;11/24-1/2880),"Ruhezeit unter 11 Std. (§ 5 ArbZG)",IF(AND(S21="",N(J21)&gt;0,A21&lt;TODAY()),"kein Eintrag",""))))))))</f>
        <v/>
      </c>
      <c r="M21" s="15" t="n"/>
      <c r="N21" s="21">
        <f>IF(OR(A21="",E21="",F21=""),0,ROUND(MOD(F21-E21,1)*1440,0))</f>
        <v/>
      </c>
      <c r="O21" s="21">
        <f>MIN(MAX(N21-360,0),30)+MIN(MAX(N21-570,0),15)</f>
        <v/>
      </c>
      <c r="P21" s="22">
        <f>IF(N21=0,"",A21+F21+IF(F21&lt;E21,1,0))</f>
        <v/>
      </c>
      <c r="Q21" s="23">
        <f>IF(OR(U21="",N(J21)=0),0,INDEX(Abw_Urlaub,U21))</f>
        <v/>
      </c>
      <c r="R21" s="21">
        <f>IF(OR(U21="",N(J21)=0),0,INDEX(Abw_Krank,U21))</f>
        <v/>
      </c>
      <c r="S21" s="24">
        <f>IF(AND(A21&lt;&gt;"",OR(D21&lt;&gt;"",E21&lt;&gt;"",F21&lt;&gt;"")),A21,"")</f>
        <v/>
      </c>
      <c r="T21" s="25">
        <f>IF(A21="",0,INDEX(SollWoche,WEEKDAY(A21,2)))</f>
        <v/>
      </c>
      <c r="U21" s="21">
        <f>IF(D21="","",IFERROR(MATCH(D21,Abw_Namen,0),""))</f>
        <v/>
      </c>
    </row>
    <row r="22">
      <c r="A22" s="12">
        <f>IF(MONTH(DATE(Jahr,12,16))=12,DATE(Jahr,12,16),"")</f>
        <v/>
      </c>
      <c r="B22" s="13">
        <f>IF(A22="","",CHOOSE(WEEKDAY(A22,2),"Mo","Di","Mi","Do","Fr","Sa","So"))</f>
        <v/>
      </c>
      <c r="C22" s="14">
        <f>IF(A22="","",IFERROR(INDEX(FT_Name,MATCH(A22,FT_DatumGilt,0)),""))</f>
        <v/>
      </c>
      <c r="D22" s="15" t="n"/>
      <c r="E22" s="16" t="n"/>
      <c r="F22" s="16" t="n"/>
      <c r="G22" s="17" t="n"/>
      <c r="H22" s="18">
        <f>IF(N22=0,"",IF(PauseErgaenzen="ja",MAX(N(G22),O22),N(G22)))</f>
        <v/>
      </c>
      <c r="I22" s="19">
        <f>IF(OR(J22="",S22=""),"",(N22-N(H22))/60+IF(U22="",0,INDEX(Abw_Gutschrift,U22))*J22)</f>
        <v/>
      </c>
      <c r="J22" s="19">
        <f>IF(OR(A22="",A22&lt;Beginn),"",IF(OR(C22&lt;&gt;"",IF(U22="",FALSE,INDEX(Abw_SollEntfaellt,U22)="ja")),0,T22))</f>
        <v/>
      </c>
      <c r="K22" s="20">
        <f>IF(J22="","",IF(S22="",IF(OR(A22&gt;=TODAY(),OhneEintragMinus&lt;&gt;"ja",J22=0),"",-J22),I22-J22))</f>
        <v/>
      </c>
      <c r="L22" s="14">
        <f>IF(A22="","",IF(AND(E22&lt;&gt;"",F22=""),IF(A22&lt;TODAY(),"Gehen fehlt",""),IF(AND(F22&lt;&gt;"",E22=""),"Kommen fehlt",IF(AND(D22&lt;&gt;"",U22=""),"Abwesenheit unbekannt",IF(N22-N(H22)&gt;600,"über 10 Std. (§ 3 ArbZG)",IF(AND(N22&gt;0,N(G22)&lt;O22),IF(PauseErgaenzen="ja","Pause ergänzt (§ 4 ArbZG)","Pause zu kurz (§ 4 ArbZG)"),IF(AND(E22&lt;&gt;"",N(P21)&gt;0,A22+E22-N(P21)&lt;11/24-1/2880),"Ruhezeit unter 11 Std. (§ 5 ArbZG)",IF(AND(S22="",N(J22)&gt;0,A22&lt;TODAY()),"kein Eintrag",""))))))))</f>
        <v/>
      </c>
      <c r="M22" s="15" t="n"/>
      <c r="N22" s="21">
        <f>IF(OR(A22="",E22="",F22=""),0,ROUND(MOD(F22-E22,1)*1440,0))</f>
        <v/>
      </c>
      <c r="O22" s="21">
        <f>MIN(MAX(N22-360,0),30)+MIN(MAX(N22-570,0),15)</f>
        <v/>
      </c>
      <c r="P22" s="22">
        <f>IF(N22=0,"",A22+F22+IF(F22&lt;E22,1,0))</f>
        <v/>
      </c>
      <c r="Q22" s="23">
        <f>IF(OR(U22="",N(J22)=0),0,INDEX(Abw_Urlaub,U22))</f>
        <v/>
      </c>
      <c r="R22" s="21">
        <f>IF(OR(U22="",N(J22)=0),0,INDEX(Abw_Krank,U22))</f>
        <v/>
      </c>
      <c r="S22" s="24">
        <f>IF(AND(A22&lt;&gt;"",OR(D22&lt;&gt;"",E22&lt;&gt;"",F22&lt;&gt;"")),A22,"")</f>
        <v/>
      </c>
      <c r="T22" s="25">
        <f>IF(A22="",0,INDEX(SollWoche,WEEKDAY(A22,2)))</f>
        <v/>
      </c>
      <c r="U22" s="21">
        <f>IF(D22="","",IFERROR(MATCH(D22,Abw_Namen,0),""))</f>
        <v/>
      </c>
    </row>
    <row r="23">
      <c r="A23" s="12">
        <f>IF(MONTH(DATE(Jahr,12,17))=12,DATE(Jahr,12,17),"")</f>
        <v/>
      </c>
      <c r="B23" s="13">
        <f>IF(A23="","",CHOOSE(WEEKDAY(A23,2),"Mo","Di","Mi","Do","Fr","Sa","So"))</f>
        <v/>
      </c>
      <c r="C23" s="14">
        <f>IF(A23="","",IFERROR(INDEX(FT_Name,MATCH(A23,FT_DatumGilt,0)),""))</f>
        <v/>
      </c>
      <c r="D23" s="15" t="n"/>
      <c r="E23" s="16" t="n"/>
      <c r="F23" s="16" t="n"/>
      <c r="G23" s="17" t="n"/>
      <c r="H23" s="18">
        <f>IF(N23=0,"",IF(PauseErgaenzen="ja",MAX(N(G23),O23),N(G23)))</f>
        <v/>
      </c>
      <c r="I23" s="19">
        <f>IF(OR(J23="",S23=""),"",(N23-N(H23))/60+IF(U23="",0,INDEX(Abw_Gutschrift,U23))*J23)</f>
        <v/>
      </c>
      <c r="J23" s="19">
        <f>IF(OR(A23="",A23&lt;Beginn),"",IF(OR(C23&lt;&gt;"",IF(U23="",FALSE,INDEX(Abw_SollEntfaellt,U23)="ja")),0,T23))</f>
        <v/>
      </c>
      <c r="K23" s="20">
        <f>IF(J23="","",IF(S23="",IF(OR(A23&gt;=TODAY(),OhneEintragMinus&lt;&gt;"ja",J23=0),"",-J23),I23-J23))</f>
        <v/>
      </c>
      <c r="L23" s="14">
        <f>IF(A23="","",IF(AND(E23&lt;&gt;"",F23=""),IF(A23&lt;TODAY(),"Gehen fehlt",""),IF(AND(F23&lt;&gt;"",E23=""),"Kommen fehlt",IF(AND(D23&lt;&gt;"",U23=""),"Abwesenheit unbekannt",IF(N23-N(H23)&gt;600,"über 10 Std. (§ 3 ArbZG)",IF(AND(N23&gt;0,N(G23)&lt;O23),IF(PauseErgaenzen="ja","Pause ergänzt (§ 4 ArbZG)","Pause zu kurz (§ 4 ArbZG)"),IF(AND(E23&lt;&gt;"",N(P22)&gt;0,A23+E23-N(P22)&lt;11/24-1/2880),"Ruhezeit unter 11 Std. (§ 5 ArbZG)",IF(AND(S23="",N(J23)&gt;0,A23&lt;TODAY()),"kein Eintrag",""))))))))</f>
        <v/>
      </c>
      <c r="M23" s="15" t="n"/>
      <c r="N23" s="21">
        <f>IF(OR(A23="",E23="",F23=""),0,ROUND(MOD(F23-E23,1)*1440,0))</f>
        <v/>
      </c>
      <c r="O23" s="21">
        <f>MIN(MAX(N23-360,0),30)+MIN(MAX(N23-570,0),15)</f>
        <v/>
      </c>
      <c r="P23" s="22">
        <f>IF(N23=0,"",A23+F23+IF(F23&lt;E23,1,0))</f>
        <v/>
      </c>
      <c r="Q23" s="23">
        <f>IF(OR(U23="",N(J23)=0),0,INDEX(Abw_Urlaub,U23))</f>
        <v/>
      </c>
      <c r="R23" s="21">
        <f>IF(OR(U23="",N(J23)=0),0,INDEX(Abw_Krank,U23))</f>
        <v/>
      </c>
      <c r="S23" s="24">
        <f>IF(AND(A23&lt;&gt;"",OR(D23&lt;&gt;"",E23&lt;&gt;"",F23&lt;&gt;"")),A23,"")</f>
        <v/>
      </c>
      <c r="T23" s="25">
        <f>IF(A23="",0,INDEX(SollWoche,WEEKDAY(A23,2)))</f>
        <v/>
      </c>
      <c r="U23" s="21">
        <f>IF(D23="","",IFERROR(MATCH(D23,Abw_Namen,0),""))</f>
        <v/>
      </c>
    </row>
    <row r="24">
      <c r="A24" s="12">
        <f>IF(MONTH(DATE(Jahr,12,18))=12,DATE(Jahr,12,18),"")</f>
        <v/>
      </c>
      <c r="B24" s="13">
        <f>IF(A24="","",CHOOSE(WEEKDAY(A24,2),"Mo","Di","Mi","Do","Fr","Sa","So"))</f>
        <v/>
      </c>
      <c r="C24" s="14">
        <f>IF(A24="","",IFERROR(INDEX(FT_Name,MATCH(A24,FT_DatumGilt,0)),""))</f>
        <v/>
      </c>
      <c r="D24" s="15" t="n"/>
      <c r="E24" s="16" t="n"/>
      <c r="F24" s="16" t="n"/>
      <c r="G24" s="17" t="n"/>
      <c r="H24" s="18">
        <f>IF(N24=0,"",IF(PauseErgaenzen="ja",MAX(N(G24),O24),N(G24)))</f>
        <v/>
      </c>
      <c r="I24" s="19">
        <f>IF(OR(J24="",S24=""),"",(N24-N(H24))/60+IF(U24="",0,INDEX(Abw_Gutschrift,U24))*J24)</f>
        <v/>
      </c>
      <c r="J24" s="19">
        <f>IF(OR(A24="",A24&lt;Beginn),"",IF(OR(C24&lt;&gt;"",IF(U24="",FALSE,INDEX(Abw_SollEntfaellt,U24)="ja")),0,T24))</f>
        <v/>
      </c>
      <c r="K24" s="20">
        <f>IF(J24="","",IF(S24="",IF(OR(A24&gt;=TODAY(),OhneEintragMinus&lt;&gt;"ja",J24=0),"",-J24),I24-J24))</f>
        <v/>
      </c>
      <c r="L24" s="14">
        <f>IF(A24="","",IF(AND(E24&lt;&gt;"",F24=""),IF(A24&lt;TODAY(),"Gehen fehlt",""),IF(AND(F24&lt;&gt;"",E24=""),"Kommen fehlt",IF(AND(D24&lt;&gt;"",U24=""),"Abwesenheit unbekannt",IF(N24-N(H24)&gt;600,"über 10 Std. (§ 3 ArbZG)",IF(AND(N24&gt;0,N(G24)&lt;O24),IF(PauseErgaenzen="ja","Pause ergänzt (§ 4 ArbZG)","Pause zu kurz (§ 4 ArbZG)"),IF(AND(E24&lt;&gt;"",N(P23)&gt;0,A24+E24-N(P23)&lt;11/24-1/2880),"Ruhezeit unter 11 Std. (§ 5 ArbZG)",IF(AND(S24="",N(J24)&gt;0,A24&lt;TODAY()),"kein Eintrag",""))))))))</f>
        <v/>
      </c>
      <c r="M24" s="15" t="n"/>
      <c r="N24" s="21">
        <f>IF(OR(A24="",E24="",F24=""),0,ROUND(MOD(F24-E24,1)*1440,0))</f>
        <v/>
      </c>
      <c r="O24" s="21">
        <f>MIN(MAX(N24-360,0),30)+MIN(MAX(N24-570,0),15)</f>
        <v/>
      </c>
      <c r="P24" s="22">
        <f>IF(N24=0,"",A24+F24+IF(F24&lt;E24,1,0))</f>
        <v/>
      </c>
      <c r="Q24" s="23">
        <f>IF(OR(U24="",N(J24)=0),0,INDEX(Abw_Urlaub,U24))</f>
        <v/>
      </c>
      <c r="R24" s="21">
        <f>IF(OR(U24="",N(J24)=0),0,INDEX(Abw_Krank,U24))</f>
        <v/>
      </c>
      <c r="S24" s="24">
        <f>IF(AND(A24&lt;&gt;"",OR(D24&lt;&gt;"",E24&lt;&gt;"",F24&lt;&gt;"")),A24,"")</f>
        <v/>
      </c>
      <c r="T24" s="25">
        <f>IF(A24="",0,INDEX(SollWoche,WEEKDAY(A24,2)))</f>
        <v/>
      </c>
      <c r="U24" s="21">
        <f>IF(D24="","",IFERROR(MATCH(D24,Abw_Namen,0),""))</f>
        <v/>
      </c>
    </row>
    <row r="25">
      <c r="A25" s="12">
        <f>IF(MONTH(DATE(Jahr,12,19))=12,DATE(Jahr,12,19),"")</f>
        <v/>
      </c>
      <c r="B25" s="13">
        <f>IF(A25="","",CHOOSE(WEEKDAY(A25,2),"Mo","Di","Mi","Do","Fr","Sa","So"))</f>
        <v/>
      </c>
      <c r="C25" s="14">
        <f>IF(A25="","",IFERROR(INDEX(FT_Name,MATCH(A25,FT_DatumGilt,0)),""))</f>
        <v/>
      </c>
      <c r="D25" s="15" t="n"/>
      <c r="E25" s="16" t="n"/>
      <c r="F25" s="16" t="n"/>
      <c r="G25" s="17" t="n"/>
      <c r="H25" s="18">
        <f>IF(N25=0,"",IF(PauseErgaenzen="ja",MAX(N(G25),O25),N(G25)))</f>
        <v/>
      </c>
      <c r="I25" s="19">
        <f>IF(OR(J25="",S25=""),"",(N25-N(H25))/60+IF(U25="",0,INDEX(Abw_Gutschrift,U25))*J25)</f>
        <v/>
      </c>
      <c r="J25" s="19">
        <f>IF(OR(A25="",A25&lt;Beginn),"",IF(OR(C25&lt;&gt;"",IF(U25="",FALSE,INDEX(Abw_SollEntfaellt,U25)="ja")),0,T25))</f>
        <v/>
      </c>
      <c r="K25" s="20">
        <f>IF(J25="","",IF(S25="",IF(OR(A25&gt;=TODAY(),OhneEintragMinus&lt;&gt;"ja",J25=0),"",-J25),I25-J25))</f>
        <v/>
      </c>
      <c r="L25" s="14">
        <f>IF(A25="","",IF(AND(E25&lt;&gt;"",F25=""),IF(A25&lt;TODAY(),"Gehen fehlt",""),IF(AND(F25&lt;&gt;"",E25=""),"Kommen fehlt",IF(AND(D25&lt;&gt;"",U25=""),"Abwesenheit unbekannt",IF(N25-N(H25)&gt;600,"über 10 Std. (§ 3 ArbZG)",IF(AND(N25&gt;0,N(G25)&lt;O25),IF(PauseErgaenzen="ja","Pause ergänzt (§ 4 ArbZG)","Pause zu kurz (§ 4 ArbZG)"),IF(AND(E25&lt;&gt;"",N(P24)&gt;0,A25+E25-N(P24)&lt;11/24-1/2880),"Ruhezeit unter 11 Std. (§ 5 ArbZG)",IF(AND(S25="",N(J25)&gt;0,A25&lt;TODAY()),"kein Eintrag",""))))))))</f>
        <v/>
      </c>
      <c r="M25" s="15" t="n"/>
      <c r="N25" s="21">
        <f>IF(OR(A25="",E25="",F25=""),0,ROUND(MOD(F25-E25,1)*1440,0))</f>
        <v/>
      </c>
      <c r="O25" s="21">
        <f>MIN(MAX(N25-360,0),30)+MIN(MAX(N25-570,0),15)</f>
        <v/>
      </c>
      <c r="P25" s="22">
        <f>IF(N25=0,"",A25+F25+IF(F25&lt;E25,1,0))</f>
        <v/>
      </c>
      <c r="Q25" s="23">
        <f>IF(OR(U25="",N(J25)=0),0,INDEX(Abw_Urlaub,U25))</f>
        <v/>
      </c>
      <c r="R25" s="21">
        <f>IF(OR(U25="",N(J25)=0),0,INDEX(Abw_Krank,U25))</f>
        <v/>
      </c>
      <c r="S25" s="24">
        <f>IF(AND(A25&lt;&gt;"",OR(D25&lt;&gt;"",E25&lt;&gt;"",F25&lt;&gt;"")),A25,"")</f>
        <v/>
      </c>
      <c r="T25" s="25">
        <f>IF(A25="",0,INDEX(SollWoche,WEEKDAY(A25,2)))</f>
        <v/>
      </c>
      <c r="U25" s="21">
        <f>IF(D25="","",IFERROR(MATCH(D25,Abw_Namen,0),""))</f>
        <v/>
      </c>
    </row>
    <row r="26">
      <c r="A26" s="12">
        <f>IF(MONTH(DATE(Jahr,12,20))=12,DATE(Jahr,12,20),"")</f>
        <v/>
      </c>
      <c r="B26" s="13">
        <f>IF(A26="","",CHOOSE(WEEKDAY(A26,2),"Mo","Di","Mi","Do","Fr","Sa","So"))</f>
        <v/>
      </c>
      <c r="C26" s="14">
        <f>IF(A26="","",IFERROR(INDEX(FT_Name,MATCH(A26,FT_DatumGilt,0)),""))</f>
        <v/>
      </c>
      <c r="D26" s="15" t="n"/>
      <c r="E26" s="16" t="n"/>
      <c r="F26" s="16" t="n"/>
      <c r="G26" s="17" t="n"/>
      <c r="H26" s="18">
        <f>IF(N26=0,"",IF(PauseErgaenzen="ja",MAX(N(G26),O26),N(G26)))</f>
        <v/>
      </c>
      <c r="I26" s="19">
        <f>IF(OR(J26="",S26=""),"",(N26-N(H26))/60+IF(U26="",0,INDEX(Abw_Gutschrift,U26))*J26)</f>
        <v/>
      </c>
      <c r="J26" s="19">
        <f>IF(OR(A26="",A26&lt;Beginn),"",IF(OR(C26&lt;&gt;"",IF(U26="",FALSE,INDEX(Abw_SollEntfaellt,U26)="ja")),0,T26))</f>
        <v/>
      </c>
      <c r="K26" s="20">
        <f>IF(J26="","",IF(S26="",IF(OR(A26&gt;=TODAY(),OhneEintragMinus&lt;&gt;"ja",J26=0),"",-J26),I26-J26))</f>
        <v/>
      </c>
      <c r="L26" s="14">
        <f>IF(A26="","",IF(AND(E26&lt;&gt;"",F26=""),IF(A26&lt;TODAY(),"Gehen fehlt",""),IF(AND(F26&lt;&gt;"",E26=""),"Kommen fehlt",IF(AND(D26&lt;&gt;"",U26=""),"Abwesenheit unbekannt",IF(N26-N(H26)&gt;600,"über 10 Std. (§ 3 ArbZG)",IF(AND(N26&gt;0,N(G26)&lt;O26),IF(PauseErgaenzen="ja","Pause ergänzt (§ 4 ArbZG)","Pause zu kurz (§ 4 ArbZG)"),IF(AND(E26&lt;&gt;"",N(P25)&gt;0,A26+E26-N(P25)&lt;11/24-1/2880),"Ruhezeit unter 11 Std. (§ 5 ArbZG)",IF(AND(S26="",N(J26)&gt;0,A26&lt;TODAY()),"kein Eintrag",""))))))))</f>
        <v/>
      </c>
      <c r="M26" s="15" t="n"/>
      <c r="N26" s="21">
        <f>IF(OR(A26="",E26="",F26=""),0,ROUND(MOD(F26-E26,1)*1440,0))</f>
        <v/>
      </c>
      <c r="O26" s="21">
        <f>MIN(MAX(N26-360,0),30)+MIN(MAX(N26-570,0),15)</f>
        <v/>
      </c>
      <c r="P26" s="22">
        <f>IF(N26=0,"",A26+F26+IF(F26&lt;E26,1,0))</f>
        <v/>
      </c>
      <c r="Q26" s="23">
        <f>IF(OR(U26="",N(J26)=0),0,INDEX(Abw_Urlaub,U26))</f>
        <v/>
      </c>
      <c r="R26" s="21">
        <f>IF(OR(U26="",N(J26)=0),0,INDEX(Abw_Krank,U26))</f>
        <v/>
      </c>
      <c r="S26" s="24">
        <f>IF(AND(A26&lt;&gt;"",OR(D26&lt;&gt;"",E26&lt;&gt;"",F26&lt;&gt;"")),A26,"")</f>
        <v/>
      </c>
      <c r="T26" s="25">
        <f>IF(A26="",0,INDEX(SollWoche,WEEKDAY(A26,2)))</f>
        <v/>
      </c>
      <c r="U26" s="21">
        <f>IF(D26="","",IFERROR(MATCH(D26,Abw_Namen,0),""))</f>
        <v/>
      </c>
    </row>
    <row r="27">
      <c r="A27" s="12">
        <f>IF(MONTH(DATE(Jahr,12,21))=12,DATE(Jahr,12,21),"")</f>
        <v/>
      </c>
      <c r="B27" s="13">
        <f>IF(A27="","",CHOOSE(WEEKDAY(A27,2),"Mo","Di","Mi","Do","Fr","Sa","So"))</f>
        <v/>
      </c>
      <c r="C27" s="14">
        <f>IF(A27="","",IFERROR(INDEX(FT_Name,MATCH(A27,FT_DatumGilt,0)),""))</f>
        <v/>
      </c>
      <c r="D27" s="15" t="n"/>
      <c r="E27" s="16" t="n"/>
      <c r="F27" s="16" t="n"/>
      <c r="G27" s="17" t="n"/>
      <c r="H27" s="18">
        <f>IF(N27=0,"",IF(PauseErgaenzen="ja",MAX(N(G27),O27),N(G27)))</f>
        <v/>
      </c>
      <c r="I27" s="19">
        <f>IF(OR(J27="",S27=""),"",(N27-N(H27))/60+IF(U27="",0,INDEX(Abw_Gutschrift,U27))*J27)</f>
        <v/>
      </c>
      <c r="J27" s="19">
        <f>IF(OR(A27="",A27&lt;Beginn),"",IF(OR(C27&lt;&gt;"",IF(U27="",FALSE,INDEX(Abw_SollEntfaellt,U27)="ja")),0,T27))</f>
        <v/>
      </c>
      <c r="K27" s="20">
        <f>IF(J27="","",IF(S27="",IF(OR(A27&gt;=TODAY(),OhneEintragMinus&lt;&gt;"ja",J27=0),"",-J27),I27-J27))</f>
        <v/>
      </c>
      <c r="L27" s="14">
        <f>IF(A27="","",IF(AND(E27&lt;&gt;"",F27=""),IF(A27&lt;TODAY(),"Gehen fehlt",""),IF(AND(F27&lt;&gt;"",E27=""),"Kommen fehlt",IF(AND(D27&lt;&gt;"",U27=""),"Abwesenheit unbekannt",IF(N27-N(H27)&gt;600,"über 10 Std. (§ 3 ArbZG)",IF(AND(N27&gt;0,N(G27)&lt;O27),IF(PauseErgaenzen="ja","Pause ergänzt (§ 4 ArbZG)","Pause zu kurz (§ 4 ArbZG)"),IF(AND(E27&lt;&gt;"",N(P26)&gt;0,A27+E27-N(P26)&lt;11/24-1/2880),"Ruhezeit unter 11 Std. (§ 5 ArbZG)",IF(AND(S27="",N(J27)&gt;0,A27&lt;TODAY()),"kein Eintrag",""))))))))</f>
        <v/>
      </c>
      <c r="M27" s="15" t="n"/>
      <c r="N27" s="21">
        <f>IF(OR(A27="",E27="",F27=""),0,ROUND(MOD(F27-E27,1)*1440,0))</f>
        <v/>
      </c>
      <c r="O27" s="21">
        <f>MIN(MAX(N27-360,0),30)+MIN(MAX(N27-570,0),15)</f>
        <v/>
      </c>
      <c r="P27" s="22">
        <f>IF(N27=0,"",A27+F27+IF(F27&lt;E27,1,0))</f>
        <v/>
      </c>
      <c r="Q27" s="23">
        <f>IF(OR(U27="",N(J27)=0),0,INDEX(Abw_Urlaub,U27))</f>
        <v/>
      </c>
      <c r="R27" s="21">
        <f>IF(OR(U27="",N(J27)=0),0,INDEX(Abw_Krank,U27))</f>
        <v/>
      </c>
      <c r="S27" s="24">
        <f>IF(AND(A27&lt;&gt;"",OR(D27&lt;&gt;"",E27&lt;&gt;"",F27&lt;&gt;"")),A27,"")</f>
        <v/>
      </c>
      <c r="T27" s="25">
        <f>IF(A27="",0,INDEX(SollWoche,WEEKDAY(A27,2)))</f>
        <v/>
      </c>
      <c r="U27" s="21">
        <f>IF(D27="","",IFERROR(MATCH(D27,Abw_Namen,0),""))</f>
        <v/>
      </c>
    </row>
    <row r="28">
      <c r="A28" s="12">
        <f>IF(MONTH(DATE(Jahr,12,22))=12,DATE(Jahr,12,22),"")</f>
        <v/>
      </c>
      <c r="B28" s="13">
        <f>IF(A28="","",CHOOSE(WEEKDAY(A28,2),"Mo","Di","Mi","Do","Fr","Sa","So"))</f>
        <v/>
      </c>
      <c r="C28" s="14">
        <f>IF(A28="","",IFERROR(INDEX(FT_Name,MATCH(A28,FT_DatumGilt,0)),""))</f>
        <v/>
      </c>
      <c r="D28" s="15" t="n"/>
      <c r="E28" s="16" t="n"/>
      <c r="F28" s="16" t="n"/>
      <c r="G28" s="17" t="n"/>
      <c r="H28" s="18">
        <f>IF(N28=0,"",IF(PauseErgaenzen="ja",MAX(N(G28),O28),N(G28)))</f>
        <v/>
      </c>
      <c r="I28" s="19">
        <f>IF(OR(J28="",S28=""),"",(N28-N(H28))/60+IF(U28="",0,INDEX(Abw_Gutschrift,U28))*J28)</f>
        <v/>
      </c>
      <c r="J28" s="19">
        <f>IF(OR(A28="",A28&lt;Beginn),"",IF(OR(C28&lt;&gt;"",IF(U28="",FALSE,INDEX(Abw_SollEntfaellt,U28)="ja")),0,T28))</f>
        <v/>
      </c>
      <c r="K28" s="20">
        <f>IF(J28="","",IF(S28="",IF(OR(A28&gt;=TODAY(),OhneEintragMinus&lt;&gt;"ja",J28=0),"",-J28),I28-J28))</f>
        <v/>
      </c>
      <c r="L28" s="14">
        <f>IF(A28="","",IF(AND(E28&lt;&gt;"",F28=""),IF(A28&lt;TODAY(),"Gehen fehlt",""),IF(AND(F28&lt;&gt;"",E28=""),"Kommen fehlt",IF(AND(D28&lt;&gt;"",U28=""),"Abwesenheit unbekannt",IF(N28-N(H28)&gt;600,"über 10 Std. (§ 3 ArbZG)",IF(AND(N28&gt;0,N(G28)&lt;O28),IF(PauseErgaenzen="ja","Pause ergänzt (§ 4 ArbZG)","Pause zu kurz (§ 4 ArbZG)"),IF(AND(E28&lt;&gt;"",N(P27)&gt;0,A28+E28-N(P27)&lt;11/24-1/2880),"Ruhezeit unter 11 Std. (§ 5 ArbZG)",IF(AND(S28="",N(J28)&gt;0,A28&lt;TODAY()),"kein Eintrag",""))))))))</f>
        <v/>
      </c>
      <c r="M28" s="15" t="n"/>
      <c r="N28" s="21">
        <f>IF(OR(A28="",E28="",F28=""),0,ROUND(MOD(F28-E28,1)*1440,0))</f>
        <v/>
      </c>
      <c r="O28" s="21">
        <f>MIN(MAX(N28-360,0),30)+MIN(MAX(N28-570,0),15)</f>
        <v/>
      </c>
      <c r="P28" s="22">
        <f>IF(N28=0,"",A28+F28+IF(F28&lt;E28,1,0))</f>
        <v/>
      </c>
      <c r="Q28" s="23">
        <f>IF(OR(U28="",N(J28)=0),0,INDEX(Abw_Urlaub,U28))</f>
        <v/>
      </c>
      <c r="R28" s="21">
        <f>IF(OR(U28="",N(J28)=0),0,INDEX(Abw_Krank,U28))</f>
        <v/>
      </c>
      <c r="S28" s="24">
        <f>IF(AND(A28&lt;&gt;"",OR(D28&lt;&gt;"",E28&lt;&gt;"",F28&lt;&gt;"")),A28,"")</f>
        <v/>
      </c>
      <c r="T28" s="25">
        <f>IF(A28="",0,INDEX(SollWoche,WEEKDAY(A28,2)))</f>
        <v/>
      </c>
      <c r="U28" s="21">
        <f>IF(D28="","",IFERROR(MATCH(D28,Abw_Namen,0),""))</f>
        <v/>
      </c>
    </row>
    <row r="29">
      <c r="A29" s="12">
        <f>IF(MONTH(DATE(Jahr,12,23))=12,DATE(Jahr,12,23),"")</f>
        <v/>
      </c>
      <c r="B29" s="13">
        <f>IF(A29="","",CHOOSE(WEEKDAY(A29,2),"Mo","Di","Mi","Do","Fr","Sa","So"))</f>
        <v/>
      </c>
      <c r="C29" s="14">
        <f>IF(A29="","",IFERROR(INDEX(FT_Name,MATCH(A29,FT_DatumGilt,0)),""))</f>
        <v/>
      </c>
      <c r="D29" s="15" t="n"/>
      <c r="E29" s="16" t="n"/>
      <c r="F29" s="16" t="n"/>
      <c r="G29" s="17" t="n"/>
      <c r="H29" s="18">
        <f>IF(N29=0,"",IF(PauseErgaenzen="ja",MAX(N(G29),O29),N(G29)))</f>
        <v/>
      </c>
      <c r="I29" s="19">
        <f>IF(OR(J29="",S29=""),"",(N29-N(H29))/60+IF(U29="",0,INDEX(Abw_Gutschrift,U29))*J29)</f>
        <v/>
      </c>
      <c r="J29" s="19">
        <f>IF(OR(A29="",A29&lt;Beginn),"",IF(OR(C29&lt;&gt;"",IF(U29="",FALSE,INDEX(Abw_SollEntfaellt,U29)="ja")),0,T29))</f>
        <v/>
      </c>
      <c r="K29" s="20">
        <f>IF(J29="","",IF(S29="",IF(OR(A29&gt;=TODAY(),OhneEintragMinus&lt;&gt;"ja",J29=0),"",-J29),I29-J29))</f>
        <v/>
      </c>
      <c r="L29" s="14">
        <f>IF(A29="","",IF(AND(E29&lt;&gt;"",F29=""),IF(A29&lt;TODAY(),"Gehen fehlt",""),IF(AND(F29&lt;&gt;"",E29=""),"Kommen fehlt",IF(AND(D29&lt;&gt;"",U29=""),"Abwesenheit unbekannt",IF(N29-N(H29)&gt;600,"über 10 Std. (§ 3 ArbZG)",IF(AND(N29&gt;0,N(G29)&lt;O29),IF(PauseErgaenzen="ja","Pause ergänzt (§ 4 ArbZG)","Pause zu kurz (§ 4 ArbZG)"),IF(AND(E29&lt;&gt;"",N(P28)&gt;0,A29+E29-N(P28)&lt;11/24-1/2880),"Ruhezeit unter 11 Std. (§ 5 ArbZG)",IF(AND(S29="",N(J29)&gt;0,A29&lt;TODAY()),"kein Eintrag",""))))))))</f>
        <v/>
      </c>
      <c r="M29" s="15" t="n"/>
      <c r="N29" s="21">
        <f>IF(OR(A29="",E29="",F29=""),0,ROUND(MOD(F29-E29,1)*1440,0))</f>
        <v/>
      </c>
      <c r="O29" s="21">
        <f>MIN(MAX(N29-360,0),30)+MIN(MAX(N29-570,0),15)</f>
        <v/>
      </c>
      <c r="P29" s="22">
        <f>IF(N29=0,"",A29+F29+IF(F29&lt;E29,1,0))</f>
        <v/>
      </c>
      <c r="Q29" s="23">
        <f>IF(OR(U29="",N(J29)=0),0,INDEX(Abw_Urlaub,U29))</f>
        <v/>
      </c>
      <c r="R29" s="21">
        <f>IF(OR(U29="",N(J29)=0),0,INDEX(Abw_Krank,U29))</f>
        <v/>
      </c>
      <c r="S29" s="24">
        <f>IF(AND(A29&lt;&gt;"",OR(D29&lt;&gt;"",E29&lt;&gt;"",F29&lt;&gt;"")),A29,"")</f>
        <v/>
      </c>
      <c r="T29" s="25">
        <f>IF(A29="",0,INDEX(SollWoche,WEEKDAY(A29,2)))</f>
        <v/>
      </c>
      <c r="U29" s="21">
        <f>IF(D29="","",IFERROR(MATCH(D29,Abw_Namen,0),""))</f>
        <v/>
      </c>
    </row>
    <row r="30">
      <c r="A30" s="12">
        <f>IF(MONTH(DATE(Jahr,12,24))=12,DATE(Jahr,12,24),"")</f>
        <v/>
      </c>
      <c r="B30" s="13">
        <f>IF(A30="","",CHOOSE(WEEKDAY(A30,2),"Mo","Di","Mi","Do","Fr","Sa","So"))</f>
        <v/>
      </c>
      <c r="C30" s="14">
        <f>IF(A30="","",IFERROR(INDEX(FT_Name,MATCH(A30,FT_DatumGilt,0)),""))</f>
        <v/>
      </c>
      <c r="D30" s="15" t="n"/>
      <c r="E30" s="16" t="n"/>
      <c r="F30" s="16" t="n"/>
      <c r="G30" s="17" t="n"/>
      <c r="H30" s="18">
        <f>IF(N30=0,"",IF(PauseErgaenzen="ja",MAX(N(G30),O30),N(G30)))</f>
        <v/>
      </c>
      <c r="I30" s="19">
        <f>IF(OR(J30="",S30=""),"",(N30-N(H30))/60+IF(U30="",0,INDEX(Abw_Gutschrift,U30))*J30)</f>
        <v/>
      </c>
      <c r="J30" s="19">
        <f>IF(OR(A30="",A30&lt;Beginn),"",IF(OR(C30&lt;&gt;"",IF(U30="",FALSE,INDEX(Abw_SollEntfaellt,U30)="ja")),0,T30))</f>
        <v/>
      </c>
      <c r="K30" s="20">
        <f>IF(J30="","",IF(S30="",IF(OR(A30&gt;=TODAY(),OhneEintragMinus&lt;&gt;"ja",J30=0),"",-J30),I30-J30))</f>
        <v/>
      </c>
      <c r="L30" s="14">
        <f>IF(A30="","",IF(AND(E30&lt;&gt;"",F30=""),IF(A30&lt;TODAY(),"Gehen fehlt",""),IF(AND(F30&lt;&gt;"",E30=""),"Kommen fehlt",IF(AND(D30&lt;&gt;"",U30=""),"Abwesenheit unbekannt",IF(N30-N(H30)&gt;600,"über 10 Std. (§ 3 ArbZG)",IF(AND(N30&gt;0,N(G30)&lt;O30),IF(PauseErgaenzen="ja","Pause ergänzt (§ 4 ArbZG)","Pause zu kurz (§ 4 ArbZG)"),IF(AND(E30&lt;&gt;"",N(P29)&gt;0,A30+E30-N(P29)&lt;11/24-1/2880),"Ruhezeit unter 11 Std. (§ 5 ArbZG)",IF(AND(S30="",N(J30)&gt;0,A30&lt;TODAY()),"kein Eintrag",""))))))))</f>
        <v/>
      </c>
      <c r="M30" s="15" t="n"/>
      <c r="N30" s="21">
        <f>IF(OR(A30="",E30="",F30=""),0,ROUND(MOD(F30-E30,1)*1440,0))</f>
        <v/>
      </c>
      <c r="O30" s="21">
        <f>MIN(MAX(N30-360,0),30)+MIN(MAX(N30-570,0),15)</f>
        <v/>
      </c>
      <c r="P30" s="22">
        <f>IF(N30=0,"",A30+F30+IF(F30&lt;E30,1,0))</f>
        <v/>
      </c>
      <c r="Q30" s="23">
        <f>IF(OR(U30="",N(J30)=0),0,INDEX(Abw_Urlaub,U30))</f>
        <v/>
      </c>
      <c r="R30" s="21">
        <f>IF(OR(U30="",N(J30)=0),0,INDEX(Abw_Krank,U30))</f>
        <v/>
      </c>
      <c r="S30" s="24">
        <f>IF(AND(A30&lt;&gt;"",OR(D30&lt;&gt;"",E30&lt;&gt;"",F30&lt;&gt;"")),A30,"")</f>
        <v/>
      </c>
      <c r="T30" s="25">
        <f>IF(A30="",0,INDEX(SollWoche,WEEKDAY(A30,2)))</f>
        <v/>
      </c>
      <c r="U30" s="21">
        <f>IF(D30="","",IFERROR(MATCH(D30,Abw_Namen,0),""))</f>
        <v/>
      </c>
    </row>
    <row r="31">
      <c r="A31" s="12">
        <f>IF(MONTH(DATE(Jahr,12,25))=12,DATE(Jahr,12,25),"")</f>
        <v/>
      </c>
      <c r="B31" s="13">
        <f>IF(A31="","",CHOOSE(WEEKDAY(A31,2),"Mo","Di","Mi","Do","Fr","Sa","So"))</f>
        <v/>
      </c>
      <c r="C31" s="14">
        <f>IF(A31="","",IFERROR(INDEX(FT_Name,MATCH(A31,FT_DatumGilt,0)),""))</f>
        <v/>
      </c>
      <c r="D31" s="15" t="n"/>
      <c r="E31" s="16" t="n"/>
      <c r="F31" s="16" t="n"/>
      <c r="G31" s="17" t="n"/>
      <c r="H31" s="18">
        <f>IF(N31=0,"",IF(PauseErgaenzen="ja",MAX(N(G31),O31),N(G31)))</f>
        <v/>
      </c>
      <c r="I31" s="19">
        <f>IF(OR(J31="",S31=""),"",(N31-N(H31))/60+IF(U31="",0,INDEX(Abw_Gutschrift,U31))*J31)</f>
        <v/>
      </c>
      <c r="J31" s="19">
        <f>IF(OR(A31="",A31&lt;Beginn),"",IF(OR(C31&lt;&gt;"",IF(U31="",FALSE,INDEX(Abw_SollEntfaellt,U31)="ja")),0,T31))</f>
        <v/>
      </c>
      <c r="K31" s="20">
        <f>IF(J31="","",IF(S31="",IF(OR(A31&gt;=TODAY(),OhneEintragMinus&lt;&gt;"ja",J31=0),"",-J31),I31-J31))</f>
        <v/>
      </c>
      <c r="L31" s="14">
        <f>IF(A31="","",IF(AND(E31&lt;&gt;"",F31=""),IF(A31&lt;TODAY(),"Gehen fehlt",""),IF(AND(F31&lt;&gt;"",E31=""),"Kommen fehlt",IF(AND(D31&lt;&gt;"",U31=""),"Abwesenheit unbekannt",IF(N31-N(H31)&gt;600,"über 10 Std. (§ 3 ArbZG)",IF(AND(N31&gt;0,N(G31)&lt;O31),IF(PauseErgaenzen="ja","Pause ergänzt (§ 4 ArbZG)","Pause zu kurz (§ 4 ArbZG)"),IF(AND(E31&lt;&gt;"",N(P30)&gt;0,A31+E31-N(P30)&lt;11/24-1/2880),"Ruhezeit unter 11 Std. (§ 5 ArbZG)",IF(AND(S31="",N(J31)&gt;0,A31&lt;TODAY()),"kein Eintrag",""))))))))</f>
        <v/>
      </c>
      <c r="M31" s="15" t="n"/>
      <c r="N31" s="21">
        <f>IF(OR(A31="",E31="",F31=""),0,ROUND(MOD(F31-E31,1)*1440,0))</f>
        <v/>
      </c>
      <c r="O31" s="21">
        <f>MIN(MAX(N31-360,0),30)+MIN(MAX(N31-570,0),15)</f>
        <v/>
      </c>
      <c r="P31" s="22">
        <f>IF(N31=0,"",A31+F31+IF(F31&lt;E31,1,0))</f>
        <v/>
      </c>
      <c r="Q31" s="23">
        <f>IF(OR(U31="",N(J31)=0),0,INDEX(Abw_Urlaub,U31))</f>
        <v/>
      </c>
      <c r="R31" s="21">
        <f>IF(OR(U31="",N(J31)=0),0,INDEX(Abw_Krank,U31))</f>
        <v/>
      </c>
      <c r="S31" s="24">
        <f>IF(AND(A31&lt;&gt;"",OR(D31&lt;&gt;"",E31&lt;&gt;"",F31&lt;&gt;"")),A31,"")</f>
        <v/>
      </c>
      <c r="T31" s="25">
        <f>IF(A31="",0,INDEX(SollWoche,WEEKDAY(A31,2)))</f>
        <v/>
      </c>
      <c r="U31" s="21">
        <f>IF(D31="","",IFERROR(MATCH(D31,Abw_Namen,0),""))</f>
        <v/>
      </c>
    </row>
    <row r="32">
      <c r="A32" s="12">
        <f>IF(MONTH(DATE(Jahr,12,26))=12,DATE(Jahr,12,26),"")</f>
        <v/>
      </c>
      <c r="B32" s="13">
        <f>IF(A32="","",CHOOSE(WEEKDAY(A32,2),"Mo","Di","Mi","Do","Fr","Sa","So"))</f>
        <v/>
      </c>
      <c r="C32" s="14">
        <f>IF(A32="","",IFERROR(INDEX(FT_Name,MATCH(A32,FT_DatumGilt,0)),""))</f>
        <v/>
      </c>
      <c r="D32" s="15" t="n"/>
      <c r="E32" s="16" t="n"/>
      <c r="F32" s="16" t="n"/>
      <c r="G32" s="17" t="n"/>
      <c r="H32" s="18">
        <f>IF(N32=0,"",IF(PauseErgaenzen="ja",MAX(N(G32),O32),N(G32)))</f>
        <v/>
      </c>
      <c r="I32" s="19">
        <f>IF(OR(J32="",S32=""),"",(N32-N(H32))/60+IF(U32="",0,INDEX(Abw_Gutschrift,U32))*J32)</f>
        <v/>
      </c>
      <c r="J32" s="19">
        <f>IF(OR(A32="",A32&lt;Beginn),"",IF(OR(C32&lt;&gt;"",IF(U32="",FALSE,INDEX(Abw_SollEntfaellt,U32)="ja")),0,T32))</f>
        <v/>
      </c>
      <c r="K32" s="20">
        <f>IF(J32="","",IF(S32="",IF(OR(A32&gt;=TODAY(),OhneEintragMinus&lt;&gt;"ja",J32=0),"",-J32),I32-J32))</f>
        <v/>
      </c>
      <c r="L32" s="14">
        <f>IF(A32="","",IF(AND(E32&lt;&gt;"",F32=""),IF(A32&lt;TODAY(),"Gehen fehlt",""),IF(AND(F32&lt;&gt;"",E32=""),"Kommen fehlt",IF(AND(D32&lt;&gt;"",U32=""),"Abwesenheit unbekannt",IF(N32-N(H32)&gt;600,"über 10 Std. (§ 3 ArbZG)",IF(AND(N32&gt;0,N(G32)&lt;O32),IF(PauseErgaenzen="ja","Pause ergänzt (§ 4 ArbZG)","Pause zu kurz (§ 4 ArbZG)"),IF(AND(E32&lt;&gt;"",N(P31)&gt;0,A32+E32-N(P31)&lt;11/24-1/2880),"Ruhezeit unter 11 Std. (§ 5 ArbZG)",IF(AND(S32="",N(J32)&gt;0,A32&lt;TODAY()),"kein Eintrag",""))))))))</f>
        <v/>
      </c>
      <c r="M32" s="15" t="n"/>
      <c r="N32" s="21">
        <f>IF(OR(A32="",E32="",F32=""),0,ROUND(MOD(F32-E32,1)*1440,0))</f>
        <v/>
      </c>
      <c r="O32" s="21">
        <f>MIN(MAX(N32-360,0),30)+MIN(MAX(N32-570,0),15)</f>
        <v/>
      </c>
      <c r="P32" s="22">
        <f>IF(N32=0,"",A32+F32+IF(F32&lt;E32,1,0))</f>
        <v/>
      </c>
      <c r="Q32" s="23">
        <f>IF(OR(U32="",N(J32)=0),0,INDEX(Abw_Urlaub,U32))</f>
        <v/>
      </c>
      <c r="R32" s="21">
        <f>IF(OR(U32="",N(J32)=0),0,INDEX(Abw_Krank,U32))</f>
        <v/>
      </c>
      <c r="S32" s="24">
        <f>IF(AND(A32&lt;&gt;"",OR(D32&lt;&gt;"",E32&lt;&gt;"",F32&lt;&gt;"")),A32,"")</f>
        <v/>
      </c>
      <c r="T32" s="25">
        <f>IF(A32="",0,INDEX(SollWoche,WEEKDAY(A32,2)))</f>
        <v/>
      </c>
      <c r="U32" s="21">
        <f>IF(D32="","",IFERROR(MATCH(D32,Abw_Namen,0),""))</f>
        <v/>
      </c>
    </row>
    <row r="33">
      <c r="A33" s="12">
        <f>IF(MONTH(DATE(Jahr,12,27))=12,DATE(Jahr,12,27),"")</f>
        <v/>
      </c>
      <c r="B33" s="13">
        <f>IF(A33="","",CHOOSE(WEEKDAY(A33,2),"Mo","Di","Mi","Do","Fr","Sa","So"))</f>
        <v/>
      </c>
      <c r="C33" s="14">
        <f>IF(A33="","",IFERROR(INDEX(FT_Name,MATCH(A33,FT_DatumGilt,0)),""))</f>
        <v/>
      </c>
      <c r="D33" s="15" t="n"/>
      <c r="E33" s="16" t="n"/>
      <c r="F33" s="16" t="n"/>
      <c r="G33" s="17" t="n"/>
      <c r="H33" s="18">
        <f>IF(N33=0,"",IF(PauseErgaenzen="ja",MAX(N(G33),O33),N(G33)))</f>
        <v/>
      </c>
      <c r="I33" s="19">
        <f>IF(OR(J33="",S33=""),"",(N33-N(H33))/60+IF(U33="",0,INDEX(Abw_Gutschrift,U33))*J33)</f>
        <v/>
      </c>
      <c r="J33" s="19">
        <f>IF(OR(A33="",A33&lt;Beginn),"",IF(OR(C33&lt;&gt;"",IF(U33="",FALSE,INDEX(Abw_SollEntfaellt,U33)="ja")),0,T33))</f>
        <v/>
      </c>
      <c r="K33" s="20">
        <f>IF(J33="","",IF(S33="",IF(OR(A33&gt;=TODAY(),OhneEintragMinus&lt;&gt;"ja",J33=0),"",-J33),I33-J33))</f>
        <v/>
      </c>
      <c r="L33" s="14">
        <f>IF(A33="","",IF(AND(E33&lt;&gt;"",F33=""),IF(A33&lt;TODAY(),"Gehen fehlt",""),IF(AND(F33&lt;&gt;"",E33=""),"Kommen fehlt",IF(AND(D33&lt;&gt;"",U33=""),"Abwesenheit unbekannt",IF(N33-N(H33)&gt;600,"über 10 Std. (§ 3 ArbZG)",IF(AND(N33&gt;0,N(G33)&lt;O33),IF(PauseErgaenzen="ja","Pause ergänzt (§ 4 ArbZG)","Pause zu kurz (§ 4 ArbZG)"),IF(AND(E33&lt;&gt;"",N(P32)&gt;0,A33+E33-N(P32)&lt;11/24-1/2880),"Ruhezeit unter 11 Std. (§ 5 ArbZG)",IF(AND(S33="",N(J33)&gt;0,A33&lt;TODAY()),"kein Eintrag",""))))))))</f>
        <v/>
      </c>
      <c r="M33" s="15" t="n"/>
      <c r="N33" s="21">
        <f>IF(OR(A33="",E33="",F33=""),0,ROUND(MOD(F33-E33,1)*1440,0))</f>
        <v/>
      </c>
      <c r="O33" s="21">
        <f>MIN(MAX(N33-360,0),30)+MIN(MAX(N33-570,0),15)</f>
        <v/>
      </c>
      <c r="P33" s="22">
        <f>IF(N33=0,"",A33+F33+IF(F33&lt;E33,1,0))</f>
        <v/>
      </c>
      <c r="Q33" s="23">
        <f>IF(OR(U33="",N(J33)=0),0,INDEX(Abw_Urlaub,U33))</f>
        <v/>
      </c>
      <c r="R33" s="21">
        <f>IF(OR(U33="",N(J33)=0),0,INDEX(Abw_Krank,U33))</f>
        <v/>
      </c>
      <c r="S33" s="24">
        <f>IF(AND(A33&lt;&gt;"",OR(D33&lt;&gt;"",E33&lt;&gt;"",F33&lt;&gt;"")),A33,"")</f>
        <v/>
      </c>
      <c r="T33" s="25">
        <f>IF(A33="",0,INDEX(SollWoche,WEEKDAY(A33,2)))</f>
        <v/>
      </c>
      <c r="U33" s="21">
        <f>IF(D33="","",IFERROR(MATCH(D33,Abw_Namen,0),""))</f>
        <v/>
      </c>
    </row>
    <row r="34">
      <c r="A34" s="12">
        <f>IF(MONTH(DATE(Jahr,12,28))=12,DATE(Jahr,12,28),"")</f>
        <v/>
      </c>
      <c r="B34" s="13">
        <f>IF(A34="","",CHOOSE(WEEKDAY(A34,2),"Mo","Di","Mi","Do","Fr","Sa","So"))</f>
        <v/>
      </c>
      <c r="C34" s="14">
        <f>IF(A34="","",IFERROR(INDEX(FT_Name,MATCH(A34,FT_DatumGilt,0)),""))</f>
        <v/>
      </c>
      <c r="D34" s="15" t="n"/>
      <c r="E34" s="16" t="n"/>
      <c r="F34" s="16" t="n"/>
      <c r="G34" s="17" t="n"/>
      <c r="H34" s="18">
        <f>IF(N34=0,"",IF(PauseErgaenzen="ja",MAX(N(G34),O34),N(G34)))</f>
        <v/>
      </c>
      <c r="I34" s="19">
        <f>IF(OR(J34="",S34=""),"",(N34-N(H34))/60+IF(U34="",0,INDEX(Abw_Gutschrift,U34))*J34)</f>
        <v/>
      </c>
      <c r="J34" s="19">
        <f>IF(OR(A34="",A34&lt;Beginn),"",IF(OR(C34&lt;&gt;"",IF(U34="",FALSE,INDEX(Abw_SollEntfaellt,U34)="ja")),0,T34))</f>
        <v/>
      </c>
      <c r="K34" s="20">
        <f>IF(J34="","",IF(S34="",IF(OR(A34&gt;=TODAY(),OhneEintragMinus&lt;&gt;"ja",J34=0),"",-J34),I34-J34))</f>
        <v/>
      </c>
      <c r="L34" s="14">
        <f>IF(A34="","",IF(AND(E34&lt;&gt;"",F34=""),IF(A34&lt;TODAY(),"Gehen fehlt",""),IF(AND(F34&lt;&gt;"",E34=""),"Kommen fehlt",IF(AND(D34&lt;&gt;"",U34=""),"Abwesenheit unbekannt",IF(N34-N(H34)&gt;600,"über 10 Std. (§ 3 ArbZG)",IF(AND(N34&gt;0,N(G34)&lt;O34),IF(PauseErgaenzen="ja","Pause ergänzt (§ 4 ArbZG)","Pause zu kurz (§ 4 ArbZG)"),IF(AND(E34&lt;&gt;"",N(P33)&gt;0,A34+E34-N(P33)&lt;11/24-1/2880),"Ruhezeit unter 11 Std. (§ 5 ArbZG)",IF(AND(S34="",N(J34)&gt;0,A34&lt;TODAY()),"kein Eintrag",""))))))))</f>
        <v/>
      </c>
      <c r="M34" s="15" t="n"/>
      <c r="N34" s="21">
        <f>IF(OR(A34="",E34="",F34=""),0,ROUND(MOD(F34-E34,1)*1440,0))</f>
        <v/>
      </c>
      <c r="O34" s="21">
        <f>MIN(MAX(N34-360,0),30)+MIN(MAX(N34-570,0),15)</f>
        <v/>
      </c>
      <c r="P34" s="22">
        <f>IF(N34=0,"",A34+F34+IF(F34&lt;E34,1,0))</f>
        <v/>
      </c>
      <c r="Q34" s="23">
        <f>IF(OR(U34="",N(J34)=0),0,INDEX(Abw_Urlaub,U34))</f>
        <v/>
      </c>
      <c r="R34" s="21">
        <f>IF(OR(U34="",N(J34)=0),0,INDEX(Abw_Krank,U34))</f>
        <v/>
      </c>
      <c r="S34" s="24">
        <f>IF(AND(A34&lt;&gt;"",OR(D34&lt;&gt;"",E34&lt;&gt;"",F34&lt;&gt;"")),A34,"")</f>
        <v/>
      </c>
      <c r="T34" s="25">
        <f>IF(A34="",0,INDEX(SollWoche,WEEKDAY(A34,2)))</f>
        <v/>
      </c>
      <c r="U34" s="21">
        <f>IF(D34="","",IFERROR(MATCH(D34,Abw_Namen,0),""))</f>
        <v/>
      </c>
    </row>
    <row r="35">
      <c r="A35" s="12">
        <f>IF(MONTH(DATE(Jahr,12,29))=12,DATE(Jahr,12,29),"")</f>
        <v/>
      </c>
      <c r="B35" s="13">
        <f>IF(A35="","",CHOOSE(WEEKDAY(A35,2),"Mo","Di","Mi","Do","Fr","Sa","So"))</f>
        <v/>
      </c>
      <c r="C35" s="14">
        <f>IF(A35="","",IFERROR(INDEX(FT_Name,MATCH(A35,FT_DatumGilt,0)),""))</f>
        <v/>
      </c>
      <c r="D35" s="15" t="n"/>
      <c r="E35" s="16" t="n"/>
      <c r="F35" s="16" t="n"/>
      <c r="G35" s="17" t="n"/>
      <c r="H35" s="18">
        <f>IF(N35=0,"",IF(PauseErgaenzen="ja",MAX(N(G35),O35),N(G35)))</f>
        <v/>
      </c>
      <c r="I35" s="19">
        <f>IF(OR(J35="",S35=""),"",(N35-N(H35))/60+IF(U35="",0,INDEX(Abw_Gutschrift,U35))*J35)</f>
        <v/>
      </c>
      <c r="J35" s="19">
        <f>IF(OR(A35="",A35&lt;Beginn),"",IF(OR(C35&lt;&gt;"",IF(U35="",FALSE,INDEX(Abw_SollEntfaellt,U35)="ja")),0,T35))</f>
        <v/>
      </c>
      <c r="K35" s="20">
        <f>IF(J35="","",IF(S35="",IF(OR(A35&gt;=TODAY(),OhneEintragMinus&lt;&gt;"ja",J35=0),"",-J35),I35-J35))</f>
        <v/>
      </c>
      <c r="L35" s="14">
        <f>IF(A35="","",IF(AND(E35&lt;&gt;"",F35=""),IF(A35&lt;TODAY(),"Gehen fehlt",""),IF(AND(F35&lt;&gt;"",E35=""),"Kommen fehlt",IF(AND(D35&lt;&gt;"",U35=""),"Abwesenheit unbekannt",IF(N35-N(H35)&gt;600,"über 10 Std. (§ 3 ArbZG)",IF(AND(N35&gt;0,N(G35)&lt;O35),IF(PauseErgaenzen="ja","Pause ergänzt (§ 4 ArbZG)","Pause zu kurz (§ 4 ArbZG)"),IF(AND(E35&lt;&gt;"",N(P34)&gt;0,A35+E35-N(P34)&lt;11/24-1/2880),"Ruhezeit unter 11 Std. (§ 5 ArbZG)",IF(AND(S35="",N(J35)&gt;0,A35&lt;TODAY()),"kein Eintrag",""))))))))</f>
        <v/>
      </c>
      <c r="M35" s="15" t="n"/>
      <c r="N35" s="21">
        <f>IF(OR(A35="",E35="",F35=""),0,ROUND(MOD(F35-E35,1)*1440,0))</f>
        <v/>
      </c>
      <c r="O35" s="21">
        <f>MIN(MAX(N35-360,0),30)+MIN(MAX(N35-570,0),15)</f>
        <v/>
      </c>
      <c r="P35" s="22">
        <f>IF(N35=0,"",A35+F35+IF(F35&lt;E35,1,0))</f>
        <v/>
      </c>
      <c r="Q35" s="23">
        <f>IF(OR(U35="",N(J35)=0),0,INDEX(Abw_Urlaub,U35))</f>
        <v/>
      </c>
      <c r="R35" s="21">
        <f>IF(OR(U35="",N(J35)=0),0,INDEX(Abw_Krank,U35))</f>
        <v/>
      </c>
      <c r="S35" s="24">
        <f>IF(AND(A35&lt;&gt;"",OR(D35&lt;&gt;"",E35&lt;&gt;"",F35&lt;&gt;"")),A35,"")</f>
        <v/>
      </c>
      <c r="T35" s="25">
        <f>IF(A35="",0,INDEX(SollWoche,WEEKDAY(A35,2)))</f>
        <v/>
      </c>
      <c r="U35" s="21">
        <f>IF(D35="","",IFERROR(MATCH(D35,Abw_Namen,0),""))</f>
        <v/>
      </c>
    </row>
    <row r="36">
      <c r="A36" s="12">
        <f>IF(MONTH(DATE(Jahr,12,30))=12,DATE(Jahr,12,30),"")</f>
        <v/>
      </c>
      <c r="B36" s="13">
        <f>IF(A36="","",CHOOSE(WEEKDAY(A36,2),"Mo","Di","Mi","Do","Fr","Sa","So"))</f>
        <v/>
      </c>
      <c r="C36" s="14">
        <f>IF(A36="","",IFERROR(INDEX(FT_Name,MATCH(A36,FT_DatumGilt,0)),""))</f>
        <v/>
      </c>
      <c r="D36" s="15" t="n"/>
      <c r="E36" s="16" t="n"/>
      <c r="F36" s="16" t="n"/>
      <c r="G36" s="17" t="n"/>
      <c r="H36" s="18">
        <f>IF(N36=0,"",IF(PauseErgaenzen="ja",MAX(N(G36),O36),N(G36)))</f>
        <v/>
      </c>
      <c r="I36" s="19">
        <f>IF(OR(J36="",S36=""),"",(N36-N(H36))/60+IF(U36="",0,INDEX(Abw_Gutschrift,U36))*J36)</f>
        <v/>
      </c>
      <c r="J36" s="19">
        <f>IF(OR(A36="",A36&lt;Beginn),"",IF(OR(C36&lt;&gt;"",IF(U36="",FALSE,INDEX(Abw_SollEntfaellt,U36)="ja")),0,T36))</f>
        <v/>
      </c>
      <c r="K36" s="20">
        <f>IF(J36="","",IF(S36="",IF(OR(A36&gt;=TODAY(),OhneEintragMinus&lt;&gt;"ja",J36=0),"",-J36),I36-J36))</f>
        <v/>
      </c>
      <c r="L36" s="14">
        <f>IF(A36="","",IF(AND(E36&lt;&gt;"",F36=""),IF(A36&lt;TODAY(),"Gehen fehlt",""),IF(AND(F36&lt;&gt;"",E36=""),"Kommen fehlt",IF(AND(D36&lt;&gt;"",U36=""),"Abwesenheit unbekannt",IF(N36-N(H36)&gt;600,"über 10 Std. (§ 3 ArbZG)",IF(AND(N36&gt;0,N(G36)&lt;O36),IF(PauseErgaenzen="ja","Pause ergänzt (§ 4 ArbZG)","Pause zu kurz (§ 4 ArbZG)"),IF(AND(E36&lt;&gt;"",N(P35)&gt;0,A36+E36-N(P35)&lt;11/24-1/2880),"Ruhezeit unter 11 Std. (§ 5 ArbZG)",IF(AND(S36="",N(J36)&gt;0,A36&lt;TODAY()),"kein Eintrag",""))))))))</f>
        <v/>
      </c>
      <c r="M36" s="15" t="n"/>
      <c r="N36" s="21">
        <f>IF(OR(A36="",E36="",F36=""),0,ROUND(MOD(F36-E36,1)*1440,0))</f>
        <v/>
      </c>
      <c r="O36" s="21">
        <f>MIN(MAX(N36-360,0),30)+MIN(MAX(N36-570,0),15)</f>
        <v/>
      </c>
      <c r="P36" s="22">
        <f>IF(N36=0,"",A36+F36+IF(F36&lt;E36,1,0))</f>
        <v/>
      </c>
      <c r="Q36" s="23">
        <f>IF(OR(U36="",N(J36)=0),0,INDEX(Abw_Urlaub,U36))</f>
        <v/>
      </c>
      <c r="R36" s="21">
        <f>IF(OR(U36="",N(J36)=0),0,INDEX(Abw_Krank,U36))</f>
        <v/>
      </c>
      <c r="S36" s="24">
        <f>IF(AND(A36&lt;&gt;"",OR(D36&lt;&gt;"",E36&lt;&gt;"",F36&lt;&gt;"")),A36,"")</f>
        <v/>
      </c>
      <c r="T36" s="25">
        <f>IF(A36="",0,INDEX(SollWoche,WEEKDAY(A36,2)))</f>
        <v/>
      </c>
      <c r="U36" s="21">
        <f>IF(D36="","",IFERROR(MATCH(D36,Abw_Namen,0),""))</f>
        <v/>
      </c>
    </row>
    <row r="37">
      <c r="A37" s="12">
        <f>IF(MONTH(DATE(Jahr,12,31))=12,DATE(Jahr,12,31),"")</f>
        <v/>
      </c>
      <c r="B37" s="13">
        <f>IF(A37="","",CHOOSE(WEEKDAY(A37,2),"Mo","Di","Mi","Do","Fr","Sa","So"))</f>
        <v/>
      </c>
      <c r="C37" s="14">
        <f>IF(A37="","",IFERROR(INDEX(FT_Name,MATCH(A37,FT_DatumGilt,0)),""))</f>
        <v/>
      </c>
      <c r="D37" s="15" t="n"/>
      <c r="E37" s="16" t="n"/>
      <c r="F37" s="16" t="n"/>
      <c r="G37" s="17" t="n"/>
      <c r="H37" s="18">
        <f>IF(N37=0,"",IF(PauseErgaenzen="ja",MAX(N(G37),O37),N(G37)))</f>
        <v/>
      </c>
      <c r="I37" s="19">
        <f>IF(OR(J37="",S37=""),"",(N37-N(H37))/60+IF(U37="",0,INDEX(Abw_Gutschrift,U37))*J37)</f>
        <v/>
      </c>
      <c r="J37" s="19">
        <f>IF(OR(A37="",A37&lt;Beginn),"",IF(OR(C37&lt;&gt;"",IF(U37="",FALSE,INDEX(Abw_SollEntfaellt,U37)="ja")),0,T37))</f>
        <v/>
      </c>
      <c r="K37" s="20">
        <f>IF(J37="","",IF(S37="",IF(OR(A37&gt;=TODAY(),OhneEintragMinus&lt;&gt;"ja",J37=0),"",-J37),I37-J37))</f>
        <v/>
      </c>
      <c r="L37" s="14">
        <f>IF(A37="","",IF(AND(E37&lt;&gt;"",F37=""),IF(A37&lt;TODAY(),"Gehen fehlt",""),IF(AND(F37&lt;&gt;"",E37=""),"Kommen fehlt",IF(AND(D37&lt;&gt;"",U37=""),"Abwesenheit unbekannt",IF(N37-N(H37)&gt;600,"über 10 Std. (§ 3 ArbZG)",IF(AND(N37&gt;0,N(G37)&lt;O37),IF(PauseErgaenzen="ja","Pause ergänzt (§ 4 ArbZG)","Pause zu kurz (§ 4 ArbZG)"),IF(AND(E37&lt;&gt;"",N(P36)&gt;0,A37+E37-N(P36)&lt;11/24-1/2880),"Ruhezeit unter 11 Std. (§ 5 ArbZG)",IF(AND(S37="",N(J37)&gt;0,A37&lt;TODAY()),"kein Eintrag",""))))))))</f>
        <v/>
      </c>
      <c r="M37" s="15" t="n"/>
      <c r="N37" s="21">
        <f>IF(OR(A37="",E37="",F37=""),0,ROUND(MOD(F37-E37,1)*1440,0))</f>
        <v/>
      </c>
      <c r="O37" s="21">
        <f>MIN(MAX(N37-360,0),30)+MIN(MAX(N37-570,0),15)</f>
        <v/>
      </c>
      <c r="P37" s="22">
        <f>IF(N37=0,"",A37+F37+IF(F37&lt;E37,1,0))</f>
        <v/>
      </c>
      <c r="Q37" s="23">
        <f>IF(OR(U37="",N(J37)=0),0,INDEX(Abw_Urlaub,U37))</f>
        <v/>
      </c>
      <c r="R37" s="21">
        <f>IF(OR(U37="",N(J37)=0),0,INDEX(Abw_Krank,U37))</f>
        <v/>
      </c>
      <c r="S37" s="24">
        <f>IF(AND(A37&lt;&gt;"",OR(D37&lt;&gt;"",E37&lt;&gt;"",F37&lt;&gt;"")),A37,"")</f>
        <v/>
      </c>
      <c r="T37" s="25">
        <f>IF(A37="",0,INDEX(SollWoche,WEEKDAY(A37,2)))</f>
        <v/>
      </c>
      <c r="U37" s="21">
        <f>IF(D37="","",IFERROR(MATCH(D37,Abw_Namen,0),""))</f>
        <v/>
      </c>
    </row>
    <row r="40">
      <c r="A40" s="26" t="inlineStr">
        <is>
          <t>Datum, Unterschrift Mitarbeiter</t>
        </is>
      </c>
      <c r="B40" s="27" t="n"/>
      <c r="C40" s="27" t="n"/>
      <c r="D40" s="27" t="n"/>
      <c r="E40" s="27" t="n"/>
      <c r="H40" s="26" t="inlineStr">
        <is>
          <t>Datum, Unterschrift Arbeitgeber</t>
        </is>
      </c>
      <c r="I40" s="27" t="n"/>
      <c r="J40" s="27" t="n"/>
      <c r="K40" s="27" t="n"/>
      <c r="L40" s="27" t="n"/>
    </row>
  </sheetData>
  <mergeCells count="1">
    <mergeCell ref="A4:C4"/>
  </mergeCells>
  <conditionalFormatting sqref="A7:M37">
    <cfRule type="expression" priority="1" dxfId="0" stopIfTrue="1">
      <formula>$A7=""</formula>
    </cfRule>
  </conditionalFormatting>
  <conditionalFormatting sqref="A7:C37">
    <cfRule type="expression" priority="2" dxfId="1">
      <formula>OR($B7="Sa",$B7="So",$C7&lt;&gt;"")</formula>
    </cfRule>
  </conditionalFormatting>
  <conditionalFormatting sqref="K7:K37">
    <cfRule type="expression" priority="3" dxfId="2">
      <formula>AND(ISNUMBER(K7),K7&lt;0)</formula>
    </cfRule>
    <cfRule type="expression" priority="4" dxfId="3">
      <formula>AND(ISNUMBER(K7),K7&gt;0)</formula>
    </cfRule>
  </conditionalFormatting>
  <conditionalFormatting sqref="L7:L37">
    <cfRule type="expression" priority="5" dxfId="4">
      <formula>L7&lt;&gt;""</formula>
    </cfRule>
  </conditionalFormatting>
  <conditionalFormatting sqref="D4">
    <cfRule type="expression" priority="6" dxfId="4">
      <formula>D4&lt;0</formula>
    </cfRule>
  </conditionalFormatting>
  <conditionalFormatting sqref="K4">
    <cfRule type="expression" priority="7" dxfId="4">
      <formula>K4&lt;0</formula>
    </cfRule>
  </conditionalFormatting>
  <conditionalFormatting sqref="L4">
    <cfRule type="expression" priority="8" dxfId="4">
      <formula>L4&lt;0</formula>
    </cfRule>
  </conditionalFormatting>
  <dataValidations count="3">
    <dataValidation sqref="D7:D37" showDropDown="0" showInputMessage="0" showErrorMessage="0" allowBlank="1" type="list">
      <formula1>Abw_Namen</formula1>
    </dataValidation>
    <dataValidation sqref="E7:F37" showDropDown="0" showInputMessage="0" showErrorMessage="0" allowBlank="1" errorTitle="Uhrzeit" error="Bitte eine Uhrzeit mit Doppelpunkt eingeben, z. B. 7:30." type="time" operator="between">
      <formula1>0</formula1>
      <formula2>0.999988</formula2>
    </dataValidation>
    <dataValidation sqref="G7:G37" showDropDown="0" showInputMessage="0" showErrorMessage="0" allowBlank="1" errorTitle="Pause" error="Pause in ganzen Minuten, z. B. 30." type="whole" operator="between">
      <formula1>0</formula1>
      <formula2>600</formula2>
    </dataValidation>
  </dataValidations>
  <pageMargins left="0.75" right="0.75" top="1" bottom="1" header="0.5" footer="0.5"/>
  <pageSetup orientation="landscape" paperSize="9" fitToHeight="1" fitToWidth="1"/>
  <legacyDrawing xmlns:r="http://schemas.openxmlformats.org/officeDocument/2006/relationships" r:id="anysvml"/>
</worksheet>
</file>

<file path=xl/worksheets/sheet13.xml><?xml version="1.0" encoding="utf-8"?>
<worksheet xmlns="http://schemas.openxmlformats.org/spreadsheetml/2006/main">
  <sheetPr>
    <tabColor rgb="00FFC000"/>
    <outlinePr summaryBelow="1" summaryRight="1"/>
    <pageSetUpPr fitToPage="1"/>
  </sheetPr>
  <dimension ref="A1:K24"/>
  <sheetViews>
    <sheetView showGridLines="0" tabSelected="0" workbookViewId="0">
      <selection activeCell="A1" sqref="A1"/>
    </sheetView>
  </sheetViews>
  <sheetFormatPr baseColWidth="8" defaultRowHeight="15"/>
  <cols>
    <col width="46" customWidth="1" min="1" max="1"/>
    <col width="26" customWidth="1" min="2" max="2"/>
    <col width="3" customWidth="1" min="3" max="3"/>
    <col width="24" customWidth="1" min="4" max="4"/>
    <col width="13" customWidth="1" min="5" max="5"/>
    <col width="11" customWidth="1" min="6" max="6"/>
    <col width="11" customWidth="1" min="7" max="7"/>
    <col width="14" customWidth="1" min="8" max="8"/>
    <col width="3" customWidth="1" min="9" max="9"/>
    <col width="30" customWidth="1" min="10" max="10"/>
    <col width="9" customWidth="1" min="11" max="11"/>
  </cols>
  <sheetData>
    <row r="1" ht="30" customHeight="1">
      <c r="A1" s="1" t="inlineStr">
        <is>
          <t>Einstellungen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Zuerst hier: Name, Jahr, Bundesland und Sollzeit · gilt für alle Monatsblätter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3" ht="46" customHeight="1">
      <c r="D3" s="11" t="inlineStr">
        <is>
          <t>Abwesenheit</t>
        </is>
      </c>
      <c r="E3" s="11" t="inlineStr">
        <is>
          <t>Gutschrift (Anteil vom Soll)</t>
        </is>
      </c>
      <c r="F3" s="11" t="inlineStr">
        <is>
          <t>Soll entfällt</t>
        </is>
      </c>
      <c r="G3" s="11" t="inlineStr">
        <is>
          <t>Urlaubstage</t>
        </is>
      </c>
      <c r="H3" s="11" t="inlineStr">
        <is>
          <t>Krankheitstage</t>
        </is>
      </c>
      <c r="J3" s="11" t="inlineStr">
        <is>
          <t>Bundesland</t>
        </is>
      </c>
      <c r="K3" s="11" t="inlineStr">
        <is>
          <t>Kürzel</t>
        </is>
      </c>
    </row>
    <row r="4">
      <c r="A4" s="6" t="inlineStr">
        <is>
          <t>Name</t>
        </is>
      </c>
      <c r="B4" s="28" t="n"/>
      <c r="D4" s="15" t="inlineStr">
        <is>
          <t>Urlaub</t>
        </is>
      </c>
      <c r="E4" s="29" t="n">
        <v>1</v>
      </c>
      <c r="F4" s="28" t="inlineStr">
        <is>
          <t>nein</t>
        </is>
      </c>
      <c r="G4" s="30" t="n">
        <v>1</v>
      </c>
      <c r="H4" s="17" t="n">
        <v>0</v>
      </c>
      <c r="J4" s="31" t="inlineStr">
        <is>
          <t>nur bundesweite Feiertage</t>
        </is>
      </c>
      <c r="K4" s="32" t="inlineStr">
        <is>
          <t>DE</t>
        </is>
      </c>
    </row>
    <row r="5">
      <c r="A5" s="6" t="inlineStr">
        <is>
          <t>Jahr</t>
        </is>
      </c>
      <c r="B5" s="17" t="n">
        <v>2026</v>
      </c>
      <c r="D5" s="15" t="inlineStr">
        <is>
          <t>Urlaub halber Tag</t>
        </is>
      </c>
      <c r="E5" s="29" t="n">
        <v>0.5</v>
      </c>
      <c r="F5" s="28" t="inlineStr">
        <is>
          <t>nein</t>
        </is>
      </c>
      <c r="G5" s="30" t="n">
        <v>0.5</v>
      </c>
      <c r="H5" s="17" t="n">
        <v>0</v>
      </c>
      <c r="J5" s="31" t="inlineStr">
        <is>
          <t>Baden-Württemberg</t>
        </is>
      </c>
      <c r="K5" s="32" t="inlineStr">
        <is>
          <t>BW</t>
        </is>
      </c>
    </row>
    <row r="6">
      <c r="A6" s="6" t="inlineStr">
        <is>
          <t>Bundesland</t>
        </is>
      </c>
      <c r="B6" s="28" t="inlineStr">
        <is>
          <t>nur bundesweite Feiertage</t>
        </is>
      </c>
      <c r="D6" s="15" t="inlineStr">
        <is>
          <t>Krank</t>
        </is>
      </c>
      <c r="E6" s="29" t="n">
        <v>1</v>
      </c>
      <c r="F6" s="28" t="inlineStr">
        <is>
          <t>nein</t>
        </is>
      </c>
      <c r="G6" s="30" t="n">
        <v>0</v>
      </c>
      <c r="H6" s="17" t="n">
        <v>1</v>
      </c>
      <c r="J6" s="31" t="inlineStr">
        <is>
          <t>Bayern</t>
        </is>
      </c>
      <c r="K6" s="32" t="inlineStr">
        <is>
          <t>BY</t>
        </is>
      </c>
    </row>
    <row r="7">
      <c r="A7" s="6" t="inlineStr">
        <is>
          <t>Zeiterfassung ab (leer = ab dem ersten Eintrag)</t>
        </is>
      </c>
      <c r="B7" s="33" t="n"/>
      <c r="D7" s="15" t="inlineStr">
        <is>
          <t>Sonderurlaub</t>
        </is>
      </c>
      <c r="E7" s="29" t="n">
        <v>1</v>
      </c>
      <c r="F7" s="28" t="inlineStr">
        <is>
          <t>nein</t>
        </is>
      </c>
      <c r="G7" s="30" t="n">
        <v>0</v>
      </c>
      <c r="H7" s="17" t="n">
        <v>0</v>
      </c>
      <c r="J7" s="31" t="inlineStr">
        <is>
          <t>Berlin</t>
        </is>
      </c>
      <c r="K7" s="32" t="inlineStr">
        <is>
          <t>BE</t>
        </is>
      </c>
    </row>
    <row r="8">
      <c r="A8" s="6" t="inlineStr">
        <is>
          <t>Zeitkonto aus dem Vorjahr (Std.)</t>
        </is>
      </c>
      <c r="B8" s="34" t="n">
        <v>0</v>
      </c>
      <c r="D8" s="15" t="inlineStr">
        <is>
          <t>Freizeitausgleich</t>
        </is>
      </c>
      <c r="E8" s="29" t="n">
        <v>0</v>
      </c>
      <c r="F8" s="28" t="inlineStr">
        <is>
          <t>nein</t>
        </is>
      </c>
      <c r="G8" s="30" t="n">
        <v>0</v>
      </c>
      <c r="H8" s="17" t="n">
        <v>0</v>
      </c>
      <c r="J8" s="31" t="inlineStr">
        <is>
          <t>Brandenburg</t>
        </is>
      </c>
      <c r="K8" s="32" t="inlineStr">
        <is>
          <t>BB</t>
        </is>
      </c>
    </row>
    <row r="9">
      <c r="A9" s="6" t="inlineStr">
        <is>
          <t>Urlaubsanspruch im Jahr (Tage)</t>
        </is>
      </c>
      <c r="B9" s="30" t="n">
        <v>30</v>
      </c>
      <c r="D9" s="15" t="inlineStr">
        <is>
          <t>Feiertag (eigener)</t>
        </is>
      </c>
      <c r="E9" s="29" t="n">
        <v>0</v>
      </c>
      <c r="F9" s="28" t="inlineStr">
        <is>
          <t>ja</t>
        </is>
      </c>
      <c r="G9" s="30" t="n">
        <v>0</v>
      </c>
      <c r="H9" s="17" t="n">
        <v>0</v>
      </c>
      <c r="J9" s="31" t="inlineStr">
        <is>
          <t>Bremen</t>
        </is>
      </c>
      <c r="K9" s="32" t="inlineStr">
        <is>
          <t>HB</t>
        </is>
      </c>
    </row>
    <row r="10">
      <c r="A10" s="6" t="inlineStr">
        <is>
          <t>Resturlaub aus dem Vorjahr (Tage)</t>
        </is>
      </c>
      <c r="B10" s="30" t="n">
        <v>0</v>
      </c>
      <c r="D10" s="15" t="inlineStr">
        <is>
          <t>unbezahlt frei</t>
        </is>
      </c>
      <c r="E10" s="29" t="n">
        <v>0</v>
      </c>
      <c r="F10" s="28" t="inlineStr">
        <is>
          <t>ja</t>
        </is>
      </c>
      <c r="G10" s="30" t="n">
        <v>0</v>
      </c>
      <c r="H10" s="17" t="n">
        <v>0</v>
      </c>
      <c r="J10" s="31" t="inlineStr">
        <is>
          <t>Hamburg</t>
        </is>
      </c>
      <c r="K10" s="32" t="inlineStr">
        <is>
          <t>HH</t>
        </is>
      </c>
    </row>
    <row r="11">
      <c r="A11" s="6" t="inlineStr">
        <is>
          <t>Fehlende Pause nach § 4 ArbZG abziehen</t>
        </is>
      </c>
      <c r="B11" s="28" t="inlineStr">
        <is>
          <t>ja</t>
        </is>
      </c>
      <c r="D11" s="15" t="n"/>
      <c r="E11" s="29" t="n"/>
      <c r="F11" s="28" t="n"/>
      <c r="G11" s="30" t="n"/>
      <c r="H11" s="17" t="n"/>
      <c r="J11" s="31" t="inlineStr">
        <is>
          <t>Hessen</t>
        </is>
      </c>
      <c r="K11" s="32" t="inlineStr">
        <is>
          <t>HE</t>
        </is>
      </c>
    </row>
    <row r="12">
      <c r="A12" s="6" t="inlineStr">
        <is>
          <t>Arbeitstage ohne Eintrag als Minusstunden zählen</t>
        </is>
      </c>
      <c r="B12" s="28" t="inlineStr">
        <is>
          <t>ja</t>
        </is>
      </c>
      <c r="D12" s="15" t="n"/>
      <c r="E12" s="29" t="n"/>
      <c r="F12" s="28" t="n"/>
      <c r="G12" s="30" t="n"/>
      <c r="H12" s="17" t="n"/>
      <c r="J12" s="31" t="inlineStr">
        <is>
          <t>Mecklenburg-Vorpommern</t>
        </is>
      </c>
      <c r="K12" s="32" t="inlineStr">
        <is>
          <t>MV</t>
        </is>
      </c>
    </row>
    <row r="13">
      <c r="D13" s="15" t="n"/>
      <c r="E13" s="29" t="n"/>
      <c r="F13" s="28" t="n"/>
      <c r="G13" s="30" t="n"/>
      <c r="H13" s="17" t="n"/>
      <c r="J13" s="31" t="inlineStr">
        <is>
          <t>Niedersachsen</t>
        </is>
      </c>
      <c r="K13" s="32" t="inlineStr">
        <is>
          <t>NI</t>
        </is>
      </c>
    </row>
    <row r="14">
      <c r="A14" s="35" t="inlineStr">
        <is>
          <t>Sollzeit je Wochentag (Stunden)</t>
        </is>
      </c>
      <c r="D14" s="15" t="n"/>
      <c r="E14" s="29" t="n"/>
      <c r="F14" s="28" t="n"/>
      <c r="G14" s="30" t="n"/>
      <c r="H14" s="17" t="n"/>
      <c r="J14" s="31" t="inlineStr">
        <is>
          <t>Nordrhein-Westfalen</t>
        </is>
      </c>
      <c r="K14" s="32" t="inlineStr">
        <is>
          <t>NW</t>
        </is>
      </c>
    </row>
    <row r="15">
      <c r="A15" s="36" t="inlineStr">
        <is>
          <t>Montag</t>
        </is>
      </c>
      <c r="B15" s="34" t="n">
        <v>8</v>
      </c>
      <c r="D15" s="15" t="n"/>
      <c r="E15" s="29" t="n"/>
      <c r="F15" s="28" t="n"/>
      <c r="G15" s="30" t="n"/>
      <c r="H15" s="17" t="n"/>
      <c r="J15" s="31" t="inlineStr">
        <is>
          <t>Rheinland-Pfalz</t>
        </is>
      </c>
      <c r="K15" s="32" t="inlineStr">
        <is>
          <t>RP</t>
        </is>
      </c>
    </row>
    <row r="16">
      <c r="A16" s="36" t="inlineStr">
        <is>
          <t>Dienstag</t>
        </is>
      </c>
      <c r="B16" s="34" t="n">
        <v>8</v>
      </c>
      <c r="D16" s="15" t="n"/>
      <c r="E16" s="29" t="n"/>
      <c r="F16" s="28" t="n"/>
      <c r="G16" s="30" t="n"/>
      <c r="H16" s="17" t="n"/>
      <c r="J16" s="31" t="inlineStr">
        <is>
          <t>Saarland</t>
        </is>
      </c>
      <c r="K16" s="32" t="inlineStr">
        <is>
          <t>SL</t>
        </is>
      </c>
    </row>
    <row r="17">
      <c r="A17" s="36" t="inlineStr">
        <is>
          <t>Mittwoch</t>
        </is>
      </c>
      <c r="B17" s="34" t="n">
        <v>8</v>
      </c>
      <c r="D17" s="15" t="n"/>
      <c r="E17" s="29" t="n"/>
      <c r="F17" s="28" t="n"/>
      <c r="G17" s="30" t="n"/>
      <c r="H17" s="17" t="n"/>
      <c r="J17" s="31" t="inlineStr">
        <is>
          <t>Sachsen</t>
        </is>
      </c>
      <c r="K17" s="32" t="inlineStr">
        <is>
          <t>SN</t>
        </is>
      </c>
    </row>
    <row r="18">
      <c r="A18" s="36" t="inlineStr">
        <is>
          <t>Donnerstag</t>
        </is>
      </c>
      <c r="B18" s="34" t="n">
        <v>8</v>
      </c>
      <c r="D18" s="15" t="n"/>
      <c r="E18" s="29" t="n"/>
      <c r="F18" s="28" t="n"/>
      <c r="G18" s="30" t="n"/>
      <c r="H18" s="17" t="n"/>
      <c r="J18" s="31" t="inlineStr">
        <is>
          <t>Sachsen-Anhalt</t>
        </is>
      </c>
      <c r="K18" s="32" t="inlineStr">
        <is>
          <t>ST</t>
        </is>
      </c>
    </row>
    <row r="19">
      <c r="A19" s="36" t="inlineStr">
        <is>
          <t>Freitag</t>
        </is>
      </c>
      <c r="B19" s="34" t="n">
        <v>8</v>
      </c>
      <c r="J19" s="31" t="inlineStr">
        <is>
          <t>Schleswig-Holstein</t>
        </is>
      </c>
      <c r="K19" s="32" t="inlineStr">
        <is>
          <t>SH</t>
        </is>
      </c>
    </row>
    <row r="20">
      <c r="A20" s="36" t="inlineStr">
        <is>
          <t>Samstag</t>
        </is>
      </c>
      <c r="B20" s="34" t="n">
        <v>0</v>
      </c>
      <c r="D20" s="4" t="inlineStr">
        <is>
          <t>Eigene Arten unten ergänzen. Sie erscheinen sofort in der Auswahl.</t>
        </is>
      </c>
      <c r="J20" s="31" t="inlineStr">
        <is>
          <t>Thüringen</t>
        </is>
      </c>
      <c r="K20" s="32" t="inlineStr">
        <is>
          <t>TH</t>
        </is>
      </c>
    </row>
    <row r="21">
      <c r="A21" s="36" t="inlineStr">
        <is>
          <t>Sonntag</t>
        </is>
      </c>
      <c r="B21" s="34" t="n">
        <v>0</v>
      </c>
    </row>
    <row r="23">
      <c r="A23" s="37" t="inlineStr">
        <is>
          <t>Bundesland-Kürzel (rechnet selbst)</t>
        </is>
      </c>
      <c r="B23" s="13">
        <f>IFERROR(INDEX(BL_Kuerzel,MATCH(Bundesland,BL_Namen,0)),"DE")</f>
        <v/>
      </c>
    </row>
    <row r="24">
      <c r="A24" s="37" t="inlineStr">
        <is>
          <t>Zeitkonto zählt ab (rechnet selbst)</t>
        </is>
      </c>
      <c r="B24" s="38">
        <f>IF(ErfassungAb&lt;&gt;"",ErfassungAb,IF(COUNT('Januar'!$S$7:$S$37,'Februar'!$S$7:$S$37,'März'!$S$7:$S$37,'April'!$S$7:$S$37,'Mai'!$S$7:$S$37,'Juni'!$S$7:$S$37,'Juli'!$S$7:$S$37,'August'!$S$7:$S$37,'September'!$S$7:$S$37,'Oktober'!$S$7:$S$37,'November'!$S$7:$S$37,'Dezember'!$S$7:$S$37)=0,DATE(Jahr+1,1,1),MIN('Januar'!$S$7:$S$37,'Februar'!$S$7:$S$37,'März'!$S$7:$S$37,'April'!$S$7:$S$37,'Mai'!$S$7:$S$37,'Juni'!$S$7:$S$37,'Juli'!$S$7:$S$37,'August'!$S$7:$S$37,'September'!$S$7:$S$37,'Oktober'!$S$7:$S$37,'November'!$S$7:$S$37,'Dezember'!$S$7:$S$37)))</f>
        <v/>
      </c>
    </row>
  </sheetData>
  <dataValidations count="3">
    <dataValidation sqref="B6" showDropDown="0" showInputMessage="0" showErrorMessage="0" allowBlank="1" type="list">
      <formula1>BL_Namen</formula1>
    </dataValidation>
    <dataValidation sqref="B11:B12" showDropDown="0" showInputMessage="0" showErrorMessage="0" allowBlank="1" type="list">
      <formula1>"ja,nein"</formula1>
    </dataValidation>
    <dataValidation sqref="F4:F18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14.xml><?xml version="1.0" encoding="utf-8"?>
<worksheet xmlns="http://schemas.openxmlformats.org/spreadsheetml/2006/main">
  <sheetPr>
    <tabColor rgb="00002060"/>
    <outlinePr summaryBelow="1" summaryRight="1"/>
    <pageSetUpPr fitToPage="1"/>
  </sheetPr>
  <dimension ref="A1:K33"/>
  <sheetViews>
    <sheetView showGridLines="0" tabSelected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2" customWidth="1" min="2" max="2"/>
    <col width="38" customWidth="1" min="3" max="3"/>
    <col width="11" customWidth="1" min="4" max="4"/>
    <col width="12" customWidth="1" min="5" max="5"/>
    <col width="8" customWidth="1" min="6" max="6"/>
    <col hidden="1" width="3" customWidth="1" min="7" max="7"/>
    <col width="3" customWidth="1" min="8" max="8"/>
    <col width="3" customWidth="1" min="9" max="9"/>
    <col width="22" customWidth="1" min="10" max="10"/>
    <col width="10" customWidth="1" min="11" max="11"/>
  </cols>
  <sheetData>
    <row r="1" ht="30" customHeight="1">
      <c r="A1" s="1" t="inlineStr">
        <is>
          <t>Feiertage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8" customHeight="1">
      <c r="A2" s="3" t="inlineStr">
        <is>
          <t>Rechnen sich aus dem Jahr · 'abweichend' setzt einen Feiertag für dich an oder aus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</row>
    <row r="4" ht="46" customHeight="1">
      <c r="A4" s="11" t="inlineStr">
        <is>
          <t>Feiertag</t>
        </is>
      </c>
      <c r="B4" s="11" t="inlineStr">
        <is>
          <t>Datum</t>
        </is>
      </c>
      <c r="C4" s="11" t="inlineStr">
        <is>
          <t>gilt in</t>
        </is>
      </c>
      <c r="D4" s="11" t="inlineStr">
        <is>
          <t>gilt laut Bundesland</t>
        </is>
      </c>
      <c r="E4" s="11" t="inlineStr">
        <is>
          <t>abweichend (ja/nein)</t>
        </is>
      </c>
      <c r="F4" s="11" t="inlineStr">
        <is>
          <t>gilt</t>
        </is>
      </c>
      <c r="J4" s="39" t="inlineStr">
        <is>
          <t>Hilfsrechnung Ostern</t>
        </is>
      </c>
    </row>
    <row r="5">
      <c r="A5" s="14" t="inlineStr">
        <is>
          <t>Neujahr</t>
        </is>
      </c>
      <c r="B5" s="38">
        <f>DATE(Jahr,1,1)</f>
        <v/>
      </c>
      <c r="C5" s="14" t="inlineStr">
        <is>
          <t>alle</t>
        </is>
      </c>
      <c r="D5" s="13">
        <f>IF(B5="","",IF(OR(C5="",C5="alle"),"ja",IF(ISNUMBER(SEARCH(LandKz,C5)),"ja","nein")))</f>
        <v/>
      </c>
      <c r="E5" s="28" t="n"/>
      <c r="F5" s="13">
        <f>IF(B5="","",IF(E5&lt;&gt;"",E5,D5))</f>
        <v/>
      </c>
      <c r="G5" s="40">
        <f>IF(F5="ja",B5,"")</f>
        <v/>
      </c>
      <c r="J5" s="4" t="inlineStr">
        <is>
          <t>a = Jahr mod 19</t>
        </is>
      </c>
      <c r="K5" s="41">
        <f>MOD(Jahr,19)</f>
        <v/>
      </c>
    </row>
    <row r="6">
      <c r="A6" s="14" t="inlineStr">
        <is>
          <t>Heilige Drei Könige</t>
        </is>
      </c>
      <c r="B6" s="38">
        <f>DATE(Jahr,1,6)</f>
        <v/>
      </c>
      <c r="C6" s="14" t="inlineStr">
        <is>
          <t>BW, BY, ST</t>
        </is>
      </c>
      <c r="D6" s="13">
        <f>IF(B6="","",IF(OR(C6="",C6="alle"),"ja",IF(ISNUMBER(SEARCH(LandKz,C6)),"ja","nein")))</f>
        <v/>
      </c>
      <c r="E6" s="28" t="n"/>
      <c r="F6" s="13">
        <f>IF(B6="","",IF(E6&lt;&gt;"",E6,D6))</f>
        <v/>
      </c>
      <c r="G6" s="40">
        <f>IF(F6="ja",B6,"")</f>
        <v/>
      </c>
      <c r="J6" s="4" t="inlineStr">
        <is>
          <t>b = Jahr / 100</t>
        </is>
      </c>
      <c r="K6" s="41">
        <f>INT(Jahr/100)</f>
        <v/>
      </c>
    </row>
    <row r="7">
      <c r="A7" s="14" t="inlineStr">
        <is>
          <t>Internationaler Frauentag</t>
        </is>
      </c>
      <c r="B7" s="38">
        <f>DATE(Jahr,3,8)</f>
        <v/>
      </c>
      <c r="C7" s="14" t="inlineStr">
        <is>
          <t>BE, MV</t>
        </is>
      </c>
      <c r="D7" s="13">
        <f>IF(B7="","",IF(OR(C7="",C7="alle"),"ja",IF(ISNUMBER(SEARCH(LandKz,C7)),"ja","nein")))</f>
        <v/>
      </c>
      <c r="E7" s="28" t="n"/>
      <c r="F7" s="13">
        <f>IF(B7="","",IF(E7&lt;&gt;"",E7,D7))</f>
        <v/>
      </c>
      <c r="G7" s="40">
        <f>IF(F7="ja",B7,"")</f>
        <v/>
      </c>
      <c r="J7" s="4" t="inlineStr">
        <is>
          <t>c = Jahr mod 100</t>
        </is>
      </c>
      <c r="K7" s="41">
        <f>MOD(Jahr,100)</f>
        <v/>
      </c>
    </row>
    <row r="8">
      <c r="A8" s="14" t="inlineStr">
        <is>
          <t>Karfreitag</t>
        </is>
      </c>
      <c r="B8" s="38">
        <f>$K$19-2</f>
        <v/>
      </c>
      <c r="C8" s="14" t="inlineStr">
        <is>
          <t>alle</t>
        </is>
      </c>
      <c r="D8" s="13">
        <f>IF(B8="","",IF(OR(C8="",C8="alle"),"ja",IF(ISNUMBER(SEARCH(LandKz,C8)),"ja","nein")))</f>
        <v/>
      </c>
      <c r="E8" s="28" t="n"/>
      <c r="F8" s="13">
        <f>IF(B8="","",IF(E8&lt;&gt;"",E8,D8))</f>
        <v/>
      </c>
      <c r="G8" s="40">
        <f>IF(F8="ja",B8,"")</f>
        <v/>
      </c>
      <c r="J8" s="4" t="inlineStr">
        <is>
          <t>d = b / 4</t>
        </is>
      </c>
      <c r="K8" s="41">
        <f>INT(K6/4)</f>
        <v/>
      </c>
    </row>
    <row r="9">
      <c r="A9" s="14" t="inlineStr">
        <is>
          <t>Ostersonntag</t>
        </is>
      </c>
      <c r="B9" s="38">
        <f>$K$19</f>
        <v/>
      </c>
      <c r="C9" s="14" t="inlineStr">
        <is>
          <t>BB</t>
        </is>
      </c>
      <c r="D9" s="13">
        <f>IF(B9="","",IF(OR(C9="",C9="alle"),"ja",IF(ISNUMBER(SEARCH(LandKz,C9)),"ja","nein")))</f>
        <v/>
      </c>
      <c r="E9" s="28" t="n"/>
      <c r="F9" s="13">
        <f>IF(B9="","",IF(E9&lt;&gt;"",E9,D9))</f>
        <v/>
      </c>
      <c r="G9" s="40">
        <f>IF(F9="ja",B9,"")</f>
        <v/>
      </c>
      <c r="J9" s="4" t="inlineStr">
        <is>
          <t>e = b mod 4</t>
        </is>
      </c>
      <c r="K9" s="41">
        <f>MOD(K6,4)</f>
        <v/>
      </c>
    </row>
    <row r="10">
      <c r="A10" s="14" t="inlineStr">
        <is>
          <t>Ostermontag</t>
        </is>
      </c>
      <c r="B10" s="38">
        <f>$K$19+1</f>
        <v/>
      </c>
      <c r="C10" s="14" t="inlineStr">
        <is>
          <t>alle</t>
        </is>
      </c>
      <c r="D10" s="13">
        <f>IF(B10="","",IF(OR(C10="",C10="alle"),"ja",IF(ISNUMBER(SEARCH(LandKz,C10)),"ja","nein")))</f>
        <v/>
      </c>
      <c r="E10" s="28" t="n"/>
      <c r="F10" s="13">
        <f>IF(B10="","",IF(E10&lt;&gt;"",E10,D10))</f>
        <v/>
      </c>
      <c r="G10" s="40">
        <f>IF(F10="ja",B10,"")</f>
        <v/>
      </c>
      <c r="J10" s="4" t="inlineStr">
        <is>
          <t>f = (b + 8) / 25</t>
        </is>
      </c>
      <c r="K10" s="41">
        <f>INT((K6+8)/25)</f>
        <v/>
      </c>
    </row>
    <row r="11">
      <c r="A11" s="14" t="inlineStr">
        <is>
          <t>Tag der Arbeit</t>
        </is>
      </c>
      <c r="B11" s="38">
        <f>DATE(Jahr,5,1)</f>
        <v/>
      </c>
      <c r="C11" s="14" t="inlineStr">
        <is>
          <t>alle</t>
        </is>
      </c>
      <c r="D11" s="13">
        <f>IF(B11="","",IF(OR(C11="",C11="alle"),"ja",IF(ISNUMBER(SEARCH(LandKz,C11)),"ja","nein")))</f>
        <v/>
      </c>
      <c r="E11" s="28" t="n"/>
      <c r="F11" s="13">
        <f>IF(B11="","",IF(E11&lt;&gt;"",E11,D11))</f>
        <v/>
      </c>
      <c r="G11" s="40">
        <f>IF(F11="ja",B11,"")</f>
        <v/>
      </c>
      <c r="J11" s="4" t="inlineStr">
        <is>
          <t>g = (b - f + 1) / 3</t>
        </is>
      </c>
      <c r="K11" s="41">
        <f>INT((K6-K10+1)/3)</f>
        <v/>
      </c>
    </row>
    <row r="12">
      <c r="A12" s="14" t="inlineStr">
        <is>
          <t>Christi Himmelfahrt</t>
        </is>
      </c>
      <c r="B12" s="38">
        <f>$K$19+39</f>
        <v/>
      </c>
      <c r="C12" s="14" t="inlineStr">
        <is>
          <t>alle</t>
        </is>
      </c>
      <c r="D12" s="13">
        <f>IF(B12="","",IF(OR(C12="",C12="alle"),"ja",IF(ISNUMBER(SEARCH(LandKz,C12)),"ja","nein")))</f>
        <v/>
      </c>
      <c r="E12" s="28" t="n"/>
      <c r="F12" s="13">
        <f>IF(B12="","",IF(E12&lt;&gt;"",E12,D12))</f>
        <v/>
      </c>
      <c r="G12" s="40">
        <f>IF(F12="ja",B12,"")</f>
        <v/>
      </c>
      <c r="J12" s="4" t="inlineStr">
        <is>
          <t>h</t>
        </is>
      </c>
      <c r="K12" s="41">
        <f>MOD(19*K5+K6-K8-K11+15,30)</f>
        <v/>
      </c>
    </row>
    <row r="13">
      <c r="A13" s="14" t="inlineStr">
        <is>
          <t>Pfingstsonntag</t>
        </is>
      </c>
      <c r="B13" s="38">
        <f>$K$19+49</f>
        <v/>
      </c>
      <c r="C13" s="14" t="inlineStr">
        <is>
          <t>BB</t>
        </is>
      </c>
      <c r="D13" s="13">
        <f>IF(B13="","",IF(OR(C13="",C13="alle"),"ja",IF(ISNUMBER(SEARCH(LandKz,C13)),"ja","nein")))</f>
        <v/>
      </c>
      <c r="E13" s="28" t="n"/>
      <c r="F13" s="13">
        <f>IF(B13="","",IF(E13&lt;&gt;"",E13,D13))</f>
        <v/>
      </c>
      <c r="G13" s="40">
        <f>IF(F13="ja",B13,"")</f>
        <v/>
      </c>
      <c r="J13" s="4" t="inlineStr">
        <is>
          <t>i = c / 4</t>
        </is>
      </c>
      <c r="K13" s="41">
        <f>INT(K7/4)</f>
        <v/>
      </c>
    </row>
    <row r="14">
      <c r="A14" s="14" t="inlineStr">
        <is>
          <t>Pfingstmontag</t>
        </is>
      </c>
      <c r="B14" s="38">
        <f>$K$19+50</f>
        <v/>
      </c>
      <c r="C14" s="14" t="inlineStr">
        <is>
          <t>alle</t>
        </is>
      </c>
      <c r="D14" s="13">
        <f>IF(B14="","",IF(OR(C14="",C14="alle"),"ja",IF(ISNUMBER(SEARCH(LandKz,C14)),"ja","nein")))</f>
        <v/>
      </c>
      <c r="E14" s="28" t="n"/>
      <c r="F14" s="13">
        <f>IF(B14="","",IF(E14&lt;&gt;"",E14,D14))</f>
        <v/>
      </c>
      <c r="G14" s="40">
        <f>IF(F14="ja",B14,"")</f>
        <v/>
      </c>
      <c r="J14" s="4" t="inlineStr">
        <is>
          <t>k = c mod 4</t>
        </is>
      </c>
      <c r="K14" s="41">
        <f>MOD(K7,4)</f>
        <v/>
      </c>
    </row>
    <row r="15">
      <c r="A15" s="14" t="inlineStr">
        <is>
          <t>Fronleichnam</t>
        </is>
      </c>
      <c r="B15" s="38">
        <f>$K$19+60</f>
        <v/>
      </c>
      <c r="C15" s="14" t="inlineStr">
        <is>
          <t>BW, BY, HE, NW, RP, SL</t>
        </is>
      </c>
      <c r="D15" s="13">
        <f>IF(B15="","",IF(OR(C15="",C15="alle"),"ja",IF(ISNUMBER(SEARCH(LandKz,C15)),"ja","nein")))</f>
        <v/>
      </c>
      <c r="E15" s="28" t="n"/>
      <c r="F15" s="13">
        <f>IF(B15="","",IF(E15&lt;&gt;"",E15,D15))</f>
        <v/>
      </c>
      <c r="G15" s="40">
        <f>IF(F15="ja",B15,"")</f>
        <v/>
      </c>
      <c r="J15" s="4" t="inlineStr">
        <is>
          <t>l</t>
        </is>
      </c>
      <c r="K15" s="41">
        <f>MOD(32+2*K9+2*K13-K12-K14,7)</f>
        <v/>
      </c>
    </row>
    <row r="16">
      <c r="A16" s="14" t="inlineStr">
        <is>
          <t>Mariä Himmelfahrt</t>
        </is>
      </c>
      <c r="B16" s="38">
        <f>DATE(Jahr,8,15)</f>
        <v/>
      </c>
      <c r="C16" s="14" t="inlineStr">
        <is>
          <t>SL</t>
        </is>
      </c>
      <c r="D16" s="13">
        <f>IF(B16="","",IF(OR(C16="",C16="alle"),"ja",IF(ISNUMBER(SEARCH(LandKz,C16)),"ja","nein")))</f>
        <v/>
      </c>
      <c r="E16" s="28" t="n"/>
      <c r="F16" s="13">
        <f>IF(B16="","",IF(E16&lt;&gt;"",E16,D16))</f>
        <v/>
      </c>
      <c r="G16" s="40">
        <f>IF(F16="ja",B16,"")</f>
        <v/>
      </c>
      <c r="J16" s="4" t="inlineStr">
        <is>
          <t>m</t>
        </is>
      </c>
      <c r="K16" s="41">
        <f>INT((K5+11*K12+22*K15)/451)</f>
        <v/>
      </c>
    </row>
    <row r="17">
      <c r="A17" s="14" t="inlineStr">
        <is>
          <t>Weltkindertag</t>
        </is>
      </c>
      <c r="B17" s="38">
        <f>DATE(Jahr,9,20)</f>
        <v/>
      </c>
      <c r="C17" s="14" t="inlineStr">
        <is>
          <t>TH</t>
        </is>
      </c>
      <c r="D17" s="13">
        <f>IF(B17="","",IF(OR(C17="",C17="alle"),"ja",IF(ISNUMBER(SEARCH(LandKz,C17)),"ja","nein")))</f>
        <v/>
      </c>
      <c r="E17" s="28" t="n"/>
      <c r="F17" s="13">
        <f>IF(B17="","",IF(E17&lt;&gt;"",E17,D17))</f>
        <v/>
      </c>
      <c r="G17" s="40">
        <f>IF(F17="ja",B17,"")</f>
        <v/>
      </c>
      <c r="J17" s="4" t="inlineStr">
        <is>
          <t>Monat</t>
        </is>
      </c>
      <c r="K17" s="41">
        <f>INT((K12+K15-7*K16+114)/31)</f>
        <v/>
      </c>
    </row>
    <row r="18">
      <c r="A18" s="14" t="inlineStr">
        <is>
          <t>Tag der Deutschen Einheit</t>
        </is>
      </c>
      <c r="B18" s="38">
        <f>DATE(Jahr,10,3)</f>
        <v/>
      </c>
      <c r="C18" s="14" t="inlineStr">
        <is>
          <t>alle</t>
        </is>
      </c>
      <c r="D18" s="13">
        <f>IF(B18="","",IF(OR(C18="",C18="alle"),"ja",IF(ISNUMBER(SEARCH(LandKz,C18)),"ja","nein")))</f>
        <v/>
      </c>
      <c r="E18" s="28" t="n"/>
      <c r="F18" s="13">
        <f>IF(B18="","",IF(E18&lt;&gt;"",E18,D18))</f>
        <v/>
      </c>
      <c r="G18" s="40">
        <f>IF(F18="ja",B18,"")</f>
        <v/>
      </c>
      <c r="J18" s="4" t="inlineStr">
        <is>
          <t>Tag</t>
        </is>
      </c>
      <c r="K18" s="41">
        <f>MOD(K12+K15-7*K16+114,31)+1</f>
        <v/>
      </c>
    </row>
    <row r="19">
      <c r="A19" s="14" t="inlineStr">
        <is>
          <t>Reformationstag</t>
        </is>
      </c>
      <c r="B19" s="38">
        <f>DATE(Jahr,10,31)</f>
        <v/>
      </c>
      <c r="C19" s="14" t="inlineStr">
        <is>
          <t>BB, HB, HH, MV, NI, SN, ST, SH, TH</t>
        </is>
      </c>
      <c r="D19" s="13">
        <f>IF(B19="","",IF(OR(C19="",C19="alle"),"ja",IF(ISNUMBER(SEARCH(LandKz,C19)),"ja","nein")))</f>
        <v/>
      </c>
      <c r="E19" s="28" t="n"/>
      <c r="F19" s="13">
        <f>IF(B19="","",IF(E19&lt;&gt;"",E19,D19))</f>
        <v/>
      </c>
      <c r="G19" s="40">
        <f>IF(F19="ja",B19,"")</f>
        <v/>
      </c>
      <c r="J19" s="4" t="inlineStr">
        <is>
          <t>Ostersonntag</t>
        </is>
      </c>
      <c r="K19" s="42">
        <f>DATE(Jahr,K17,K18)</f>
        <v/>
      </c>
    </row>
    <row r="20">
      <c r="A20" s="14" t="inlineStr">
        <is>
          <t>Allerheiligen</t>
        </is>
      </c>
      <c r="B20" s="38">
        <f>DATE(Jahr,11,1)</f>
        <v/>
      </c>
      <c r="C20" s="14" t="inlineStr">
        <is>
          <t>BW, BY, NW, RP, SL</t>
        </is>
      </c>
      <c r="D20" s="13">
        <f>IF(B20="","",IF(OR(C20="",C20="alle"),"ja",IF(ISNUMBER(SEARCH(LandKz,C20)),"ja","nein")))</f>
        <v/>
      </c>
      <c r="E20" s="28" t="n"/>
      <c r="F20" s="13">
        <f>IF(B20="","",IF(E20&lt;&gt;"",E20,D20))</f>
        <v/>
      </c>
      <c r="G20" s="40">
        <f>IF(F20="ja",B20,"")</f>
        <v/>
      </c>
    </row>
    <row r="21">
      <c r="A21" s="14" t="inlineStr">
        <is>
          <t>Buß- und Bettag</t>
        </is>
      </c>
      <c r="B21" s="38">
        <f>DATE(Jahr,11,22)-MOD(WEEKDAY(DATE(Jahr,11,22),2)-3,7)</f>
        <v/>
      </c>
      <c r="C21" s="14" t="inlineStr">
        <is>
          <t>SN</t>
        </is>
      </c>
      <c r="D21" s="13">
        <f>IF(B21="","",IF(OR(C21="",C21="alle"),"ja",IF(ISNUMBER(SEARCH(LandKz,C21)),"ja","nein")))</f>
        <v/>
      </c>
      <c r="E21" s="28" t="n"/>
      <c r="F21" s="13">
        <f>IF(B21="","",IF(E21&lt;&gt;"",E21,D21))</f>
        <v/>
      </c>
      <c r="G21" s="40">
        <f>IF(F21="ja",B21,"")</f>
        <v/>
      </c>
    </row>
    <row r="22">
      <c r="A22" s="14" t="inlineStr">
        <is>
          <t>1. Weihnachtstag</t>
        </is>
      </c>
      <c r="B22" s="38">
        <f>DATE(Jahr,12,25)</f>
        <v/>
      </c>
      <c r="C22" s="14" t="inlineStr">
        <is>
          <t>alle</t>
        </is>
      </c>
      <c r="D22" s="13">
        <f>IF(B22="","",IF(OR(C22="",C22="alle"),"ja",IF(ISNUMBER(SEARCH(LandKz,C22)),"ja","nein")))</f>
        <v/>
      </c>
      <c r="E22" s="28" t="n"/>
      <c r="F22" s="13">
        <f>IF(B22="","",IF(E22&lt;&gt;"",E22,D22))</f>
        <v/>
      </c>
      <c r="G22" s="40">
        <f>IF(F22="ja",B22,"")</f>
        <v/>
      </c>
    </row>
    <row r="23">
      <c r="A23" s="14" t="inlineStr">
        <is>
          <t>2. Weihnachtstag</t>
        </is>
      </c>
      <c r="B23" s="38">
        <f>DATE(Jahr,12,26)</f>
        <v/>
      </c>
      <c r="C23" s="14" t="inlineStr">
        <is>
          <t>alle</t>
        </is>
      </c>
      <c r="D23" s="13">
        <f>IF(B23="","",IF(OR(C23="",C23="alle"),"ja",IF(ISNUMBER(SEARCH(LandKz,C23)),"ja","nein")))</f>
        <v/>
      </c>
      <c r="E23" s="28" t="n"/>
      <c r="F23" s="13">
        <f>IF(B23="","",IF(E23&lt;&gt;"",E23,D23))</f>
        <v/>
      </c>
      <c r="G23" s="40">
        <f>IF(F23="ja",B23,"")</f>
        <v/>
      </c>
    </row>
    <row r="24">
      <c r="A24" s="15" t="n"/>
      <c r="B24" s="33" t="n"/>
      <c r="C24" s="15" t="n"/>
      <c r="D24" s="13">
        <f>IF(B24="","",IF(OR(C24="",C24="alle"),"ja",IF(ISNUMBER(SEARCH(LandKz,C24)),"ja","nein")))</f>
        <v/>
      </c>
      <c r="E24" s="28" t="n"/>
      <c r="F24" s="13">
        <f>IF(B24="","",IF(E24&lt;&gt;"",E24,D24))</f>
        <v/>
      </c>
      <c r="G24" s="40">
        <f>IF(F24="ja",B24,"")</f>
        <v/>
      </c>
    </row>
    <row r="25">
      <c r="A25" s="15" t="n"/>
      <c r="B25" s="33" t="n"/>
      <c r="C25" s="15" t="n"/>
      <c r="D25" s="13">
        <f>IF(B25="","",IF(OR(C25="",C25="alle"),"ja",IF(ISNUMBER(SEARCH(LandKz,C25)),"ja","nein")))</f>
        <v/>
      </c>
      <c r="E25" s="28" t="n"/>
      <c r="F25" s="13">
        <f>IF(B25="","",IF(E25&lt;&gt;"",E25,D25))</f>
        <v/>
      </c>
      <c r="G25" s="40">
        <f>IF(F25="ja",B25,"")</f>
        <v/>
      </c>
    </row>
    <row r="26">
      <c r="A26" s="15" t="n"/>
      <c r="B26" s="33" t="n"/>
      <c r="C26" s="15" t="n"/>
      <c r="D26" s="13">
        <f>IF(B26="","",IF(OR(C26="",C26="alle"),"ja",IF(ISNUMBER(SEARCH(LandKz,C26)),"ja","nein")))</f>
        <v/>
      </c>
      <c r="E26" s="28" t="n"/>
      <c r="F26" s="13">
        <f>IF(B26="","",IF(E26&lt;&gt;"",E26,D26))</f>
        <v/>
      </c>
      <c r="G26" s="40">
        <f>IF(F26="ja",B26,"")</f>
        <v/>
      </c>
    </row>
    <row r="27">
      <c r="A27" s="15" t="n"/>
      <c r="B27" s="33" t="n"/>
      <c r="C27" s="15" t="n"/>
      <c r="D27" s="13">
        <f>IF(B27="","",IF(OR(C27="",C27="alle"),"ja",IF(ISNUMBER(SEARCH(LandKz,C27)),"ja","nein")))</f>
        <v/>
      </c>
      <c r="E27" s="28" t="n"/>
      <c r="F27" s="13">
        <f>IF(B27="","",IF(E27&lt;&gt;"",E27,D27))</f>
        <v/>
      </c>
      <c r="G27" s="40">
        <f>IF(F27="ja",B27,"")</f>
        <v/>
      </c>
    </row>
    <row r="28">
      <c r="A28" s="15" t="n"/>
      <c r="B28" s="33" t="n"/>
      <c r="C28" s="15" t="n"/>
      <c r="D28" s="13">
        <f>IF(B28="","",IF(OR(C28="",C28="alle"),"ja",IF(ISNUMBER(SEARCH(LandKz,C28)),"ja","nein")))</f>
        <v/>
      </c>
      <c r="E28" s="28" t="n"/>
      <c r="F28" s="13">
        <f>IF(B28="","",IF(E28&lt;&gt;"",E28,D28))</f>
        <v/>
      </c>
      <c r="G28" s="40">
        <f>IF(F28="ja",B28,"")</f>
        <v/>
      </c>
    </row>
    <row r="29">
      <c r="A29" s="15" t="n"/>
      <c r="B29" s="33" t="n"/>
      <c r="C29" s="15" t="n"/>
      <c r="D29" s="13">
        <f>IF(B29="","",IF(OR(C29="",C29="alle"),"ja",IF(ISNUMBER(SEARCH(LandKz,C29)),"ja","nein")))</f>
        <v/>
      </c>
      <c r="E29" s="28" t="n"/>
      <c r="F29" s="13">
        <f>IF(B29="","",IF(E29&lt;&gt;"",E29,D29))</f>
        <v/>
      </c>
      <c r="G29" s="40">
        <f>IF(F29="ja",B29,"")</f>
        <v/>
      </c>
    </row>
    <row r="30">
      <c r="A30" s="15" t="n"/>
      <c r="B30" s="33" t="n"/>
      <c r="C30" s="15" t="n"/>
      <c r="D30" s="13">
        <f>IF(B30="","",IF(OR(C30="",C30="alle"),"ja",IF(ISNUMBER(SEARCH(LandKz,C30)),"ja","nein")))</f>
        <v/>
      </c>
      <c r="E30" s="28" t="n"/>
      <c r="F30" s="13">
        <f>IF(B30="","",IF(E30&lt;&gt;"",E30,D30))</f>
        <v/>
      </c>
      <c r="G30" s="40">
        <f>IF(F30="ja",B30,"")</f>
        <v/>
      </c>
    </row>
    <row r="31">
      <c r="A31" s="15" t="n"/>
      <c r="B31" s="33" t="n"/>
      <c r="C31" s="15" t="n"/>
      <c r="D31" s="13">
        <f>IF(B31="","",IF(OR(C31="",C31="alle"),"ja",IF(ISNUMBER(SEARCH(LandKz,C31)),"ja","nein")))</f>
        <v/>
      </c>
      <c r="E31" s="28" t="n"/>
      <c r="F31" s="13">
        <f>IF(B31="","",IF(E31&lt;&gt;"",E31,D31))</f>
        <v/>
      </c>
      <c r="G31" s="40">
        <f>IF(F31="ja",B31,"")</f>
        <v/>
      </c>
    </row>
    <row r="33">
      <c r="A33" s="4" t="inlineStr">
        <is>
          <t>Regionale Feiertage, die nur in Teilen eines Landes gelten, sind nicht voreingestellt. Setze sie in der Spalte 'abweichend' auf ja.</t>
        </is>
      </c>
    </row>
  </sheetData>
  <dataValidations count="1">
    <dataValidation sqref="E5:E31" showDropDown="0" showInputMessage="0" showErrorMessage="0" allowBlank="1" type="list">
      <formula1>"ja,nein"</formula1>
    </dataValidation>
  </dataValidations>
  <pageMargins left="0.75" right="0.75" top="1" bottom="1" header="0.5" footer="0.5"/>
  <pageSetup orientation="landscape" paperSize="9" fitToHeight="0" fitToWidth="1"/>
  <legacyDrawing xmlns:r="http://schemas.openxmlformats.org/officeDocument/2006/relationships" r:id="anysvml"/>
</worksheet>
</file>

<file path=xl/worksheets/sheet15.xml><?xml version="1.0" encoding="utf-8"?>
<worksheet xmlns="http://schemas.openxmlformats.org/spreadsheetml/2006/main">
  <sheetPr>
    <tabColor rgb="006C756C"/>
    <outlinePr summaryBelow="1" summaryRight="1"/>
    <pageSetUpPr fitToPage="1"/>
  </sheetPr>
  <dimension ref="A1:I20"/>
  <sheetViews>
    <sheetView showGridLines="0" tabSelected="0"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1" customWidth="1" min="4" max="4"/>
    <col width="14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>
        <f>"Jahresübersicht "&amp;Jahr&amp;IF(Name="",""," · "&amp;Name)</f>
        <v/>
      </c>
      <c r="B1" s="2" t="n"/>
      <c r="C1" s="2" t="n"/>
      <c r="D1" s="2" t="n"/>
      <c r="E1" s="2" t="n"/>
      <c r="F1" s="2" t="n"/>
      <c r="G1" s="2" t="n"/>
      <c r="H1" s="2" t="n"/>
      <c r="I1" s="2" t="n"/>
    </row>
    <row r="2" ht="18" customHeight="1">
      <c r="A2" s="3" t="inlineStr">
        <is>
          <t>Rechnet aus den Monatsblättern · nichts einzutragen</t>
        </is>
      </c>
      <c r="B2" s="2" t="n"/>
      <c r="C2" s="2" t="n"/>
      <c r="D2" s="2" t="n"/>
      <c r="E2" s="2" t="n"/>
      <c r="F2" s="2" t="n"/>
      <c r="G2" s="2" t="n"/>
      <c r="H2" s="2" t="n"/>
      <c r="I2" s="2" t="n"/>
    </row>
    <row r="4" ht="34" customHeight="1">
      <c r="A4" s="11" t="inlineStr">
        <is>
          <t>Monat</t>
        </is>
      </c>
      <c r="B4" s="11" t="inlineStr">
        <is>
          <t>Soll (Std.)</t>
        </is>
      </c>
      <c r="C4" s="11" t="inlineStr">
        <is>
          <t>Ist (Std.)</t>
        </is>
      </c>
      <c r="D4" s="11" t="inlineStr">
        <is>
          <t>Saldo (Std.)</t>
        </is>
      </c>
      <c r="E4" s="11" t="inlineStr">
        <is>
          <t>Zeitkonto am Monatsende</t>
        </is>
      </c>
      <c r="F4" s="11" t="inlineStr">
        <is>
          <t>Urlaub (Tage)</t>
        </is>
      </c>
      <c r="G4" s="11" t="inlineStr">
        <is>
          <t>Rest-urlaub</t>
        </is>
      </c>
      <c r="H4" s="11" t="inlineStr">
        <is>
          <t>Krank (Tage)</t>
        </is>
      </c>
      <c r="I4" s="11" t="inlineStr">
        <is>
          <t>Hinweise</t>
        </is>
      </c>
    </row>
    <row r="5">
      <c r="A5" s="31" t="inlineStr">
        <is>
          <t>Januar</t>
        </is>
      </c>
      <c r="B5" s="43">
        <f>'Januar'!J4</f>
        <v/>
      </c>
      <c r="C5" s="43">
        <f>'Januar'!I4</f>
        <v/>
      </c>
      <c r="D5" s="44">
        <f>'Januar'!K4</f>
        <v/>
      </c>
      <c r="E5" s="44">
        <f>'Januar'!L4</f>
        <v/>
      </c>
      <c r="F5" s="45">
        <f>'Januar'!E4</f>
        <v/>
      </c>
      <c r="G5" s="45">
        <f>'Januar'!F4</f>
        <v/>
      </c>
      <c r="H5" s="46">
        <f>'Januar'!G4</f>
        <v/>
      </c>
      <c r="I5" s="46">
        <f>'Januar'!H4</f>
        <v/>
      </c>
    </row>
    <row r="6">
      <c r="A6" s="47" t="inlineStr">
        <is>
          <t>Februar</t>
        </is>
      </c>
      <c r="B6" s="48">
        <f>'Februar'!J4</f>
        <v/>
      </c>
      <c r="C6" s="48">
        <f>'Februar'!I4</f>
        <v/>
      </c>
      <c r="D6" s="49">
        <f>'Februar'!K4</f>
        <v/>
      </c>
      <c r="E6" s="49">
        <f>'Februar'!L4</f>
        <v/>
      </c>
      <c r="F6" s="50">
        <f>'Februar'!E4</f>
        <v/>
      </c>
      <c r="G6" s="50">
        <f>'Februar'!F4</f>
        <v/>
      </c>
      <c r="H6" s="51">
        <f>'Februar'!G4</f>
        <v/>
      </c>
      <c r="I6" s="51">
        <f>'Februar'!H4</f>
        <v/>
      </c>
    </row>
    <row r="7">
      <c r="A7" s="31" t="inlineStr">
        <is>
          <t>März</t>
        </is>
      </c>
      <c r="B7" s="43">
        <f>'März'!J4</f>
        <v/>
      </c>
      <c r="C7" s="43">
        <f>'März'!I4</f>
        <v/>
      </c>
      <c r="D7" s="44">
        <f>'März'!K4</f>
        <v/>
      </c>
      <c r="E7" s="44">
        <f>'März'!L4</f>
        <v/>
      </c>
      <c r="F7" s="45">
        <f>'März'!E4</f>
        <v/>
      </c>
      <c r="G7" s="45">
        <f>'März'!F4</f>
        <v/>
      </c>
      <c r="H7" s="46">
        <f>'März'!G4</f>
        <v/>
      </c>
      <c r="I7" s="46">
        <f>'März'!H4</f>
        <v/>
      </c>
    </row>
    <row r="8">
      <c r="A8" s="47" t="inlineStr">
        <is>
          <t>April</t>
        </is>
      </c>
      <c r="B8" s="48">
        <f>'April'!J4</f>
        <v/>
      </c>
      <c r="C8" s="48">
        <f>'April'!I4</f>
        <v/>
      </c>
      <c r="D8" s="49">
        <f>'April'!K4</f>
        <v/>
      </c>
      <c r="E8" s="49">
        <f>'April'!L4</f>
        <v/>
      </c>
      <c r="F8" s="50">
        <f>'April'!E4</f>
        <v/>
      </c>
      <c r="G8" s="50">
        <f>'April'!F4</f>
        <v/>
      </c>
      <c r="H8" s="51">
        <f>'April'!G4</f>
        <v/>
      </c>
      <c r="I8" s="51">
        <f>'April'!H4</f>
        <v/>
      </c>
    </row>
    <row r="9">
      <c r="A9" s="31" t="inlineStr">
        <is>
          <t>Mai</t>
        </is>
      </c>
      <c r="B9" s="43">
        <f>'Mai'!J4</f>
        <v/>
      </c>
      <c r="C9" s="43">
        <f>'Mai'!I4</f>
        <v/>
      </c>
      <c r="D9" s="44">
        <f>'Mai'!K4</f>
        <v/>
      </c>
      <c r="E9" s="44">
        <f>'Mai'!L4</f>
        <v/>
      </c>
      <c r="F9" s="45">
        <f>'Mai'!E4</f>
        <v/>
      </c>
      <c r="G9" s="45">
        <f>'Mai'!F4</f>
        <v/>
      </c>
      <c r="H9" s="46">
        <f>'Mai'!G4</f>
        <v/>
      </c>
      <c r="I9" s="46">
        <f>'Mai'!H4</f>
        <v/>
      </c>
    </row>
    <row r="10">
      <c r="A10" s="47" t="inlineStr">
        <is>
          <t>Juni</t>
        </is>
      </c>
      <c r="B10" s="48">
        <f>'Juni'!J4</f>
        <v/>
      </c>
      <c r="C10" s="48">
        <f>'Juni'!I4</f>
        <v/>
      </c>
      <c r="D10" s="49">
        <f>'Juni'!K4</f>
        <v/>
      </c>
      <c r="E10" s="49">
        <f>'Juni'!L4</f>
        <v/>
      </c>
      <c r="F10" s="50">
        <f>'Juni'!E4</f>
        <v/>
      </c>
      <c r="G10" s="50">
        <f>'Juni'!F4</f>
        <v/>
      </c>
      <c r="H10" s="51">
        <f>'Juni'!G4</f>
        <v/>
      </c>
      <c r="I10" s="51">
        <f>'Juni'!H4</f>
        <v/>
      </c>
    </row>
    <row r="11">
      <c r="A11" s="31" t="inlineStr">
        <is>
          <t>Juli</t>
        </is>
      </c>
      <c r="B11" s="43">
        <f>'Juli'!J4</f>
        <v/>
      </c>
      <c r="C11" s="43">
        <f>'Juli'!I4</f>
        <v/>
      </c>
      <c r="D11" s="44">
        <f>'Juli'!K4</f>
        <v/>
      </c>
      <c r="E11" s="44">
        <f>'Juli'!L4</f>
        <v/>
      </c>
      <c r="F11" s="45">
        <f>'Juli'!E4</f>
        <v/>
      </c>
      <c r="G11" s="45">
        <f>'Juli'!F4</f>
        <v/>
      </c>
      <c r="H11" s="46">
        <f>'Juli'!G4</f>
        <v/>
      </c>
      <c r="I11" s="46">
        <f>'Juli'!H4</f>
        <v/>
      </c>
    </row>
    <row r="12">
      <c r="A12" s="47" t="inlineStr">
        <is>
          <t>August</t>
        </is>
      </c>
      <c r="B12" s="48">
        <f>'August'!J4</f>
        <v/>
      </c>
      <c r="C12" s="48">
        <f>'August'!I4</f>
        <v/>
      </c>
      <c r="D12" s="49">
        <f>'August'!K4</f>
        <v/>
      </c>
      <c r="E12" s="49">
        <f>'August'!L4</f>
        <v/>
      </c>
      <c r="F12" s="50">
        <f>'August'!E4</f>
        <v/>
      </c>
      <c r="G12" s="50">
        <f>'August'!F4</f>
        <v/>
      </c>
      <c r="H12" s="51">
        <f>'August'!G4</f>
        <v/>
      </c>
      <c r="I12" s="51">
        <f>'August'!H4</f>
        <v/>
      </c>
    </row>
    <row r="13">
      <c r="A13" s="31" t="inlineStr">
        <is>
          <t>September</t>
        </is>
      </c>
      <c r="B13" s="43">
        <f>'September'!J4</f>
        <v/>
      </c>
      <c r="C13" s="43">
        <f>'September'!I4</f>
        <v/>
      </c>
      <c r="D13" s="44">
        <f>'September'!K4</f>
        <v/>
      </c>
      <c r="E13" s="44">
        <f>'September'!L4</f>
        <v/>
      </c>
      <c r="F13" s="45">
        <f>'September'!E4</f>
        <v/>
      </c>
      <c r="G13" s="45">
        <f>'September'!F4</f>
        <v/>
      </c>
      <c r="H13" s="46">
        <f>'September'!G4</f>
        <v/>
      </c>
      <c r="I13" s="46">
        <f>'September'!H4</f>
        <v/>
      </c>
    </row>
    <row r="14">
      <c r="A14" s="47" t="inlineStr">
        <is>
          <t>Oktober</t>
        </is>
      </c>
      <c r="B14" s="48">
        <f>'Oktober'!J4</f>
        <v/>
      </c>
      <c r="C14" s="48">
        <f>'Oktober'!I4</f>
        <v/>
      </c>
      <c r="D14" s="49">
        <f>'Oktober'!K4</f>
        <v/>
      </c>
      <c r="E14" s="49">
        <f>'Oktober'!L4</f>
        <v/>
      </c>
      <c r="F14" s="50">
        <f>'Oktober'!E4</f>
        <v/>
      </c>
      <c r="G14" s="50">
        <f>'Oktober'!F4</f>
        <v/>
      </c>
      <c r="H14" s="51">
        <f>'Oktober'!G4</f>
        <v/>
      </c>
      <c r="I14" s="51">
        <f>'Oktober'!H4</f>
        <v/>
      </c>
    </row>
    <row r="15">
      <c r="A15" s="31" t="inlineStr">
        <is>
          <t>November</t>
        </is>
      </c>
      <c r="B15" s="43">
        <f>'November'!J4</f>
        <v/>
      </c>
      <c r="C15" s="43">
        <f>'November'!I4</f>
        <v/>
      </c>
      <c r="D15" s="44">
        <f>'November'!K4</f>
        <v/>
      </c>
      <c r="E15" s="44">
        <f>'November'!L4</f>
        <v/>
      </c>
      <c r="F15" s="45">
        <f>'November'!E4</f>
        <v/>
      </c>
      <c r="G15" s="45">
        <f>'November'!F4</f>
        <v/>
      </c>
      <c r="H15" s="46">
        <f>'November'!G4</f>
        <v/>
      </c>
      <c r="I15" s="46">
        <f>'November'!H4</f>
        <v/>
      </c>
    </row>
    <row r="16">
      <c r="A16" s="47" t="inlineStr">
        <is>
          <t>Dezember</t>
        </is>
      </c>
      <c r="B16" s="48">
        <f>'Dezember'!J4</f>
        <v/>
      </c>
      <c r="C16" s="48">
        <f>'Dezember'!I4</f>
        <v/>
      </c>
      <c r="D16" s="49">
        <f>'Dezember'!K4</f>
        <v/>
      </c>
      <c r="E16" s="49">
        <f>'Dezember'!L4</f>
        <v/>
      </c>
      <c r="F16" s="50">
        <f>'Dezember'!E4</f>
        <v/>
      </c>
      <c r="G16" s="50">
        <f>'Dezember'!F4</f>
        <v/>
      </c>
      <c r="H16" s="51">
        <f>'Dezember'!G4</f>
        <v/>
      </c>
      <c r="I16" s="51">
        <f>'Dezember'!H4</f>
        <v/>
      </c>
    </row>
    <row r="17">
      <c r="A17" s="6" t="inlineStr">
        <is>
          <t>Jahr gesamt</t>
        </is>
      </c>
      <c r="B17" s="52">
        <f>SUM(B5:B16)</f>
        <v/>
      </c>
      <c r="C17" s="52">
        <f>SUM(C5:C16)</f>
        <v/>
      </c>
      <c r="D17" s="53">
        <f>SUM(D5:D16)</f>
        <v/>
      </c>
      <c r="E17" s="53">
        <f>E16</f>
        <v/>
      </c>
      <c r="F17" s="54">
        <f>SUM(F5:F16)</f>
        <v/>
      </c>
      <c r="G17" s="54">
        <f>G16</f>
        <v/>
      </c>
      <c r="H17" s="55">
        <f>SUM(H5:H16)</f>
        <v/>
      </c>
      <c r="I17" s="55">
        <f>SUM(I5:I16)</f>
        <v/>
      </c>
    </row>
    <row r="19">
      <c r="A19" s="4" t="inlineStr">
        <is>
          <t>Zeitkonto: Übertrag aus dem Vorjahr plus Saldo aller Monate. Resturlaub: Anspruch plus Rest aus dem Vorjahr minus eingetragener Urlaub, auch geplanter.</t>
        </is>
      </c>
    </row>
    <row r="20">
      <c r="A20" s="4" t="inlineStr">
        <is>
          <t>Monatsnamen anklicken, um zum Monat zu springen.</t>
        </is>
      </c>
    </row>
  </sheetData>
  <conditionalFormatting sqref="D5:E17">
    <cfRule type="expression" priority="1" dxfId="2">
      <formula>D5&lt;0</formula>
    </cfRule>
  </conditionalFormatting>
  <hyperlinks>
    <hyperlink xmlns:r="http://schemas.openxmlformats.org/officeDocument/2006/relationships" ref="A5" r:id="rId1"/>
    <hyperlink xmlns:r="http://schemas.openxmlformats.org/officeDocument/2006/relationships" ref="A6" r:id="rId2"/>
    <hyperlink xmlns:r="http://schemas.openxmlformats.org/officeDocument/2006/relationships" ref="A7" r:id="rId3"/>
    <hyperlink xmlns:r="http://schemas.openxmlformats.org/officeDocument/2006/relationships" ref="A8" r:id="rId4"/>
    <hyperlink xmlns:r="http://schemas.openxmlformats.org/officeDocument/2006/relationships" ref="A9" r:id="rId5"/>
    <hyperlink xmlns:r="http://schemas.openxmlformats.org/officeDocument/2006/relationships" ref="A10" r:id="rId6"/>
    <hyperlink xmlns:r="http://schemas.openxmlformats.org/officeDocument/2006/relationships" ref="A11" r:id="rId7"/>
    <hyperlink xmlns:r="http://schemas.openxmlformats.org/officeDocument/2006/relationships" ref="A12" r:id="rId8"/>
    <hyperlink xmlns:r="http://schemas.openxmlformats.org/officeDocument/2006/relationships" ref="A13" r:id="rId9"/>
    <hyperlink xmlns:r="http://schemas.openxmlformats.org/officeDocument/2006/relationships" ref="A14" r:id="rId10"/>
    <hyperlink xmlns:r="http://schemas.openxmlformats.org/officeDocument/2006/relationships" ref="A15" r:id="rId11"/>
    <hyperlink xmlns:r="http://schemas.openxmlformats.org/officeDocument/2006/relationships" ref="A16" r:id="rId12"/>
  </hyperlinks>
  <pageMargins left="0.75" right="0.75" top="1" bottom="1" header="0.5" footer="0.5"/>
  <pageSetup orientation="landscape" paperSize="9" fitToHeight="0" fitToWidth="1"/>
</worksheet>
</file>

<file path=xl/worksheets/sheet16.xml><?xml version="1.0" encoding="utf-8"?>
<worksheet xmlns="http://schemas.openxmlformats.org/spreadsheetml/2006/main">
  <sheetPr>
    <tabColor rgb="006C756C"/>
    <outlinePr summaryBelow="1" summaryRight="1"/>
    <pageSetUpPr fitToPage="1"/>
  </sheetPr>
  <dimension ref="A1:C37"/>
  <sheetViews>
    <sheetView showGridLines="0" tabSelected="0" workbookViewId="0">
      <selection activeCell="A1" sqref="A1"/>
    </sheetView>
  </sheetViews>
  <sheetFormatPr baseColWidth="8" defaultRowHeight="15"/>
  <cols>
    <col width="4" customWidth="1" min="1" max="1"/>
    <col width="112" customWidth="1" min="2" max="2"/>
  </cols>
  <sheetData>
    <row r="1" ht="30" customHeight="1">
      <c r="A1" s="1" t="inlineStr">
        <is>
          <t>So nutzt du den Stundenzettel</t>
        </is>
      </c>
      <c r="B1" s="2" t="n"/>
      <c r="C1" s="2" t="n"/>
    </row>
    <row r="2" ht="18" customHeight="1">
      <c r="A2" s="3" t="inlineStr">
        <is>
          <t>Vorlage von ExcelDok · kostenlos, ohne Makros</t>
        </is>
      </c>
      <c r="B2" s="2" t="n"/>
      <c r="C2" s="2" t="n"/>
    </row>
    <row r="4" ht="22" customHeight="1">
      <c r="B4" s="56" t="inlineStr">
        <is>
          <t>Farben</t>
        </is>
      </c>
    </row>
    <row r="5" ht="17" customHeight="1">
      <c r="A5" s="57" t="n"/>
      <c r="B5" s="58" t="inlineStr">
        <is>
          <t>Hellgelb: hier trägst du ein.</t>
        </is>
      </c>
    </row>
    <row r="6" ht="17" customHeight="1">
      <c r="A6" s="59" t="n"/>
      <c r="B6" s="58" t="inlineStr">
        <is>
          <t>Grau: rechnet die Datei selbst. Nicht überschreiben.</t>
        </is>
      </c>
    </row>
    <row r="7" ht="32" customHeight="1">
      <c r="B7" s="58" t="inlineStr">
        <is>
          <t>Hinter jeder Spaltenüberschrift steckt ein Kommentar mit Erklärung: Maus auf die Überschrift halten.</t>
        </is>
      </c>
    </row>
    <row r="8" ht="17" customHeight="1">
      <c r="B8" s="58" t="inlineStr"/>
    </row>
    <row r="9" ht="22" customHeight="1">
      <c r="B9" s="56" t="inlineStr">
        <is>
          <t>Einrichten (einmal)</t>
        </is>
      </c>
    </row>
    <row r="10" ht="32" customHeight="1">
      <c r="B10" s="58" t="inlineStr">
        <is>
          <t>1. Blatt Einstellungen: Name, Jahr, Bundesland, Sollzeit je Wochentag, Urlaubsanspruch und, falls vorhanden, Zeitkonto und Resturlaub aus dem Vorjahr.</t>
        </is>
      </c>
    </row>
    <row r="11" ht="32" customHeight="1">
      <c r="B11" s="58" t="inlineStr">
        <is>
          <t>2. Blatt Feiertage: prüfen. Gilt bei dir ein regionaler Feiertag (etwa Fronleichnam in Teilen von Sachsen), in der Spalte 'abweichend' ja eintragen.</t>
        </is>
      </c>
    </row>
    <row r="12" ht="32" customHeight="1">
      <c r="B12" s="58" t="inlineStr">
        <is>
          <t>3. Die Beispieltage löschen: im Monatsblatt die Inhalte der hellgelben Zellen entfernen, die grauen bleiben.</t>
        </is>
      </c>
    </row>
    <row r="13" ht="17" customHeight="1">
      <c r="B13" s="58" t="inlineStr"/>
    </row>
    <row r="14" ht="22" customHeight="1">
      <c r="B14" s="56" t="inlineStr">
        <is>
          <t>Jeden Tag</t>
        </is>
      </c>
    </row>
    <row r="15" ht="32" customHeight="1">
      <c r="B15" s="58" t="inlineStr">
        <is>
          <t>Kommen und Gehen als Uhrzeit mit Doppelpunkt (7:30), die Pause in Minuten (30). Ist, Soll, Saldo und Zeitkonto rechnet die Datei.</t>
        </is>
      </c>
    </row>
    <row r="16" ht="32" customHeight="1">
      <c r="B16" s="58" t="inlineStr">
        <is>
          <t>Nachtschicht: Liegt Gehen vor Kommen (22:00 bis 6:00), geht die Schicht über Mitternacht und zählt zum Tag, an dem sie begonnen hat.</t>
        </is>
      </c>
    </row>
    <row r="17" ht="47" customHeight="1">
      <c r="B17" s="58" t="inlineStr">
        <is>
          <t>Urlaub, Krank, Freizeitausgleich: in der Spalte Abwesenheit wählen. Urlaub und Krankheit schreiben die Sollzeit gut, Freizeitausgleich nimmt sie vom Zeitkonto. Einen halben Urlaubstag trägst du zusammen mit Kommen und Gehen ein.</t>
        </is>
      </c>
    </row>
    <row r="18" ht="32" customHeight="1">
      <c r="B18" s="58" t="inlineStr">
        <is>
          <t>Die Stunden stehen als Dezimalzahl, wie sie die Lohnabrechnung braucht: 7,50 sind 7 Stunden 30 Minuten, 7,25 sind 7 Stunden 15 Minuten.</t>
        </is>
      </c>
    </row>
    <row r="19" ht="17" customHeight="1">
      <c r="B19" s="58" t="inlineStr"/>
    </row>
    <row r="20" ht="22" customHeight="1">
      <c r="B20" s="56" t="inlineStr">
        <is>
          <t>Was die Hinweise bedeuten</t>
        </is>
      </c>
    </row>
    <row r="21" ht="47" customHeight="1">
      <c r="B21" s="58" t="inlineStr">
        <is>
          <t>Pause ergänzt / Pause zu kurz: Nach § 4 ArbZG sind bei mehr als 6 Stunden 30 Minuten Pause vorgeschrieben, bei mehr als 9 Stunden 45 Minuten. Ist das in den Einstellungen eingeschaltet, zieht die Datei die fehlende Pause ab.</t>
        </is>
      </c>
    </row>
    <row r="22" ht="17" customHeight="1">
      <c r="B22" s="58" t="inlineStr">
        <is>
          <t>über 10 Std.: mehr als 10 Stunden Arbeit am Tag sind nach § 3 ArbZG nicht erlaubt.</t>
        </is>
      </c>
    </row>
    <row r="23" ht="32" customHeight="1">
      <c r="B23" s="58" t="inlineStr">
        <is>
          <t>Ruhezeit unter 11 Std.: zwischen Feierabend und dem nächsten Arbeitsbeginn müssen 11 Stunden liegen (§ 5 ArbZG).</t>
        </is>
      </c>
    </row>
    <row r="24" ht="32" customHeight="1">
      <c r="B24" s="58" t="inlineStr">
        <is>
          <t>kein Eintrag: ein vergangener Arbeitstag ohne Zeiten. Er zählt als Minus, bis du ihn nachträgst (abschaltbar in den Einstellungen).</t>
        </is>
      </c>
    </row>
    <row r="25" ht="17" customHeight="1">
      <c r="B25" s="58" t="inlineStr"/>
    </row>
    <row r="26" ht="22" customHeight="1">
      <c r="B26" s="56" t="inlineStr">
        <is>
          <t>Monat abschließen</t>
        </is>
      </c>
    </row>
    <row r="27" ht="32" customHeight="1">
      <c r="B27" s="58" t="inlineStr">
        <is>
          <t>Monatsblatt ausdrucken oder als PDF speichern: Es passt auf eine Seite und hat unten Platz für die Unterschriften. Das Blatt Jahr zeigt alle Monate, das Zeitkonto und den Resturlaub.</t>
        </is>
      </c>
    </row>
    <row r="28" ht="32" customHeight="1">
      <c r="B28" s="58" t="inlineStr">
        <is>
          <t>Neues Jahr: Datei kopieren, in den Einstellungen das Jahr ändern, Zeitkonto und Resturlaub vom Jahresende als Übertrag eintragen, die Einträge der Monate löschen.</t>
        </is>
      </c>
    </row>
    <row r="29" ht="17" customHeight="1">
      <c r="B29" s="58" t="inlineStr"/>
    </row>
    <row r="30" ht="22" customHeight="1">
      <c r="B30" s="56" t="inlineStr">
        <is>
          <t>Was diese Vorlage nicht kann</t>
        </is>
      </c>
    </row>
    <row r="31" ht="32" customHeight="1">
      <c r="B31" s="58" t="inlineStr">
        <is>
          <t>Sie ist ein Stundenzettel für eine Person zum Eintragen. Stempeln mehrere Mitarbeiter, jeder mit eigenem Zugang, gibt es zwei Wege:</t>
        </is>
      </c>
    </row>
    <row r="32" ht="47" customHeight="1">
      <c r="B32" s="60" t="inlineStr">
        <is>
          <t>Arbeitszeiterfassung: eine Excel-Datei für bis zu 20 Mitarbeiter, jeder stempelt unter eigenem Passwort, Teamkalender und Zeitkonten. Einmal 70 €, kostenlose Testversion: exceldok.de/arbeitszeiterfassung/</t>
        </is>
      </c>
    </row>
    <row r="33" ht="32" customHeight="1">
      <c r="B33" s="60" t="inlineStr">
        <is>
          <t>StundenZentrale: Stempeln per Handy, Tablet oder PC, auf einem Rechner in deinem Betrieb, ohne Cloud. Für bis zu 2 Mitarbeiter kostenlos, ab der Lizenz mit DATEV-Übergabe: stundenzentrale.de</t>
        </is>
      </c>
    </row>
    <row r="34" ht="17" customHeight="1">
      <c r="B34" s="58" t="inlineStr"/>
    </row>
    <row r="35" ht="22" customHeight="1">
      <c r="B35" s="56" t="inlineStr">
        <is>
          <t>Hinweis</t>
        </is>
      </c>
    </row>
    <row r="36" ht="32" customHeight="1">
      <c r="B36" s="58" t="inlineStr">
        <is>
          <t>Diese Vorlage ersetzt keine Rechtsberatung. Tarifverträge und Betriebsvereinbarungen können Abweichendes regeln.</t>
        </is>
      </c>
    </row>
    <row r="37" ht="17" customHeight="1">
      <c r="B37" s="58" t="inlineStr">
        <is>
          <t>Fragen oder Wünsche: info@exceldok.de · Igor Schmidt, ExcelDok</t>
        </is>
      </c>
    </row>
  </sheetData>
  <hyperlinks>
    <hyperlink xmlns:r="http://schemas.openxmlformats.org/officeDocument/2006/relationships" ref="B32" r:id="rId1"/>
    <hyperlink xmlns:r="http://schemas.openxmlformats.org/officeDocument/2006/relationships" ref="B33" r:id="rId2"/>
  </hyperlinks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ExcelDok, Igor Schmidt</dc:creator>
  <dc:title xmlns:dc="http://purl.org/dc/elements/1.1/">Stundenzettel mit Zeitkonto (Vorlage)</dc:title>
  <dcterms:created xmlns:dcterms="http://purl.org/dc/terms/" xmlns:xsi="http://www.w3.org/2001/XMLSchema-instance" xsi:type="dcterms:W3CDTF">2026-10-20T21:06:50Z</dcterms:created>
  <dcterms:modified xmlns:dcterms="http://purl.org/dc/terms/" xmlns:xsi="http://www.w3.org/2001/XMLSchema-instance" xsi:type="dcterms:W3CDTF">2026-10-20T21:06:50Z</dcterms:modified>
</cp:coreProperties>
</file>